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3820"/>
  <bookViews>
    <workbookView xWindow="120" yWindow="45" windowWidth="15135" windowHeight="7650" tabRatio="1000"/>
  </bookViews>
  <sheets>
    <sheet name="PREDIO" sheetId="1" r:id="rId1"/>
  </sheets>
  <definedNames>
    <definedName name="_xlnm.Print_Area" localSheetId="0">PREDIO!$A$1:$J$92</definedName>
  </definedNames>
  <calcPr calcId="125725"/>
</workbook>
</file>

<file path=xl/calcChain.xml><?xml version="1.0" encoding="utf-8"?>
<calcChain xmlns="http://schemas.openxmlformats.org/spreadsheetml/2006/main">
  <c r="E38" i="1"/>
  <c r="E37"/>
  <c r="E33"/>
  <c r="I34"/>
  <c r="F34"/>
  <c r="H34" s="1"/>
  <c r="E27"/>
  <c r="I27" s="1"/>
  <c r="I28" s="1"/>
  <c r="E24"/>
  <c r="E23"/>
  <c r="E22"/>
  <c r="E21"/>
  <c r="E18"/>
  <c r="E15"/>
  <c r="H27"/>
  <c r="H28" s="1"/>
  <c r="I24"/>
  <c r="H24"/>
  <c r="I22"/>
  <c r="H22"/>
  <c r="I21"/>
  <c r="H21"/>
  <c r="I23"/>
  <c r="H23"/>
  <c r="F31"/>
  <c r="H31" s="1"/>
  <c r="J31" s="1"/>
  <c r="I31"/>
  <c r="H32"/>
  <c r="I32"/>
  <c r="J32" s="1"/>
  <c r="F33"/>
  <c r="H33"/>
  <c r="I33"/>
  <c r="J33"/>
  <c r="F54"/>
  <c r="F53"/>
  <c r="F50"/>
  <c r="F48"/>
  <c r="F44"/>
  <c r="F41"/>
  <c r="F40"/>
  <c r="F39"/>
  <c r="F38"/>
  <c r="F37"/>
  <c r="F18"/>
  <c r="I7"/>
  <c r="I6"/>
  <c r="I5"/>
  <c r="H7"/>
  <c r="G12"/>
  <c r="I12" s="1"/>
  <c r="G11"/>
  <c r="I11" s="1"/>
  <c r="G10"/>
  <c r="F6"/>
  <c r="H6" s="1"/>
  <c r="F5"/>
  <c r="H5" s="1"/>
  <c r="F4"/>
  <c r="I40"/>
  <c r="H40"/>
  <c r="J5"/>
  <c r="J6"/>
  <c r="I84"/>
  <c r="I85" s="1"/>
  <c r="H84"/>
  <c r="H85" s="1"/>
  <c r="H18"/>
  <c r="H19" s="1"/>
  <c r="H15"/>
  <c r="I18"/>
  <c r="J34" l="1"/>
  <c r="J35"/>
  <c r="I35"/>
  <c r="H35"/>
  <c r="H25"/>
  <c r="I25"/>
  <c r="J27"/>
  <c r="J28" s="1"/>
  <c r="J24"/>
  <c r="J23"/>
  <c r="J21"/>
  <c r="J22"/>
  <c r="J40"/>
  <c r="J18"/>
  <c r="J25" l="1"/>
  <c r="I81"/>
  <c r="H81"/>
  <c r="I80"/>
  <c r="H80"/>
  <c r="I79"/>
  <c r="H79"/>
  <c r="I82"/>
  <c r="H82"/>
  <c r="I76"/>
  <c r="H76"/>
  <c r="I75"/>
  <c r="H75"/>
  <c r="I74"/>
  <c r="H74"/>
  <c r="I73"/>
  <c r="H73"/>
  <c r="I72"/>
  <c r="I77" s="1"/>
  <c r="H72"/>
  <c r="H77" s="1"/>
  <c r="I69"/>
  <c r="H69"/>
  <c r="I68"/>
  <c r="H68"/>
  <c r="I67"/>
  <c r="I70" s="1"/>
  <c r="H67"/>
  <c r="H70" s="1"/>
  <c r="I64"/>
  <c r="H64"/>
  <c r="I63"/>
  <c r="I62"/>
  <c r="H62"/>
  <c r="I61"/>
  <c r="H61"/>
  <c r="I60"/>
  <c r="H60"/>
  <c r="H65" s="1"/>
  <c r="I57"/>
  <c r="H57"/>
  <c r="I58"/>
  <c r="H58"/>
  <c r="I54"/>
  <c r="H54"/>
  <c r="I53"/>
  <c r="I55" s="1"/>
  <c r="H53"/>
  <c r="H55" s="1"/>
  <c r="I50"/>
  <c r="H50"/>
  <c r="I48"/>
  <c r="H48"/>
  <c r="H51" s="1"/>
  <c r="I44"/>
  <c r="I45" s="1"/>
  <c r="H44"/>
  <c r="H45" s="1"/>
  <c r="I41"/>
  <c r="H41"/>
  <c r="I39"/>
  <c r="H39"/>
  <c r="I38"/>
  <c r="H38"/>
  <c r="I37"/>
  <c r="I42" s="1"/>
  <c r="H37"/>
  <c r="H42" s="1"/>
  <c r="I19"/>
  <c r="H16"/>
  <c r="I15"/>
  <c r="I16" s="1"/>
  <c r="H11"/>
  <c r="I10"/>
  <c r="I13" s="1"/>
  <c r="H10"/>
  <c r="H13" s="1"/>
  <c r="J7"/>
  <c r="I4"/>
  <c r="I8" s="1"/>
  <c r="H4"/>
  <c r="H8" s="1"/>
  <c r="I65" l="1"/>
  <c r="H86"/>
  <c r="I51"/>
  <c r="I86" s="1"/>
  <c r="J4"/>
  <c r="J8" s="1"/>
  <c r="J10"/>
  <c r="J11"/>
  <c r="J12"/>
  <c r="J15"/>
  <c r="J37"/>
  <c r="J38"/>
  <c r="J39"/>
  <c r="J41"/>
  <c r="J44"/>
  <c r="J45" s="1"/>
  <c r="J48"/>
  <c r="J50"/>
  <c r="J53"/>
  <c r="J54"/>
  <c r="J57"/>
  <c r="J60"/>
  <c r="J61"/>
  <c r="J62"/>
  <c r="J63"/>
  <c r="J64"/>
  <c r="J67"/>
  <c r="J68"/>
  <c r="J69"/>
  <c r="J72"/>
  <c r="J73"/>
  <c r="J74"/>
  <c r="J75"/>
  <c r="J76"/>
  <c r="J79"/>
  <c r="J80"/>
  <c r="J81"/>
  <c r="J84"/>
  <c r="J85" s="1"/>
  <c r="J82" l="1"/>
  <c r="J77"/>
  <c r="J70"/>
  <c r="J65"/>
  <c r="J58"/>
  <c r="J55"/>
  <c r="J42"/>
  <c r="J13"/>
  <c r="J19"/>
  <c r="J16"/>
  <c r="J51"/>
  <c r="J86" l="1"/>
</calcChain>
</file>

<file path=xl/sharedStrings.xml><?xml version="1.0" encoding="utf-8"?>
<sst xmlns="http://schemas.openxmlformats.org/spreadsheetml/2006/main" count="232" uniqueCount="188">
  <si>
    <t>DESCRIÇÃO DOS SERVIÇOS</t>
  </si>
  <si>
    <t>SERVIÇOS PRELIMINARES</t>
  </si>
  <si>
    <t>74209/1</t>
  </si>
  <si>
    <t>PLACA DE OBRA EM CHAPA DE ACO GALVANIZADO</t>
  </si>
  <si>
    <t>m²</t>
  </si>
  <si>
    <t>3,00</t>
  </si>
  <si>
    <t>Subtotal item 1.0</t>
  </si>
  <si>
    <t>MOVIMENTO DE TERRAS</t>
  </si>
  <si>
    <t>ESCAVACAO MANUAL DE CAVAS(FUNDACOES RASAS,=2,00 M)</t>
  </si>
  <si>
    <t>m³</t>
  </si>
  <si>
    <t>REGULARIZACAO E COMPACTACAO MANUAL DE TERRENO COM SOQUETE</t>
  </si>
  <si>
    <t>REATERRO DE VALA COM MATERIAL GRANULAR REAPROVEITADO ADENSADO E VIBRADO</t>
  </si>
  <si>
    <t>Subtotal item 2.0</t>
  </si>
  <si>
    <t>Subtotal item 3.0</t>
  </si>
  <si>
    <t>Subtotal item 4.0</t>
  </si>
  <si>
    <t>Subtotal item 5.0</t>
  </si>
  <si>
    <t>PORTAS</t>
  </si>
  <si>
    <t>JANELAS</t>
  </si>
  <si>
    <t>Subtotal item 6.0</t>
  </si>
  <si>
    <t>COBERTURA</t>
  </si>
  <si>
    <t>Subtotal item 7.0</t>
  </si>
  <si>
    <t>IMPERMEABILIZAÇÃO</t>
  </si>
  <si>
    <t>Subtotal item 8.0</t>
  </si>
  <si>
    <t>REVESTIMENTOS DE PAREDES</t>
  </si>
  <si>
    <t>PAREDES INTERNAS</t>
  </si>
  <si>
    <t>PAREDES EXTERNAS</t>
  </si>
  <si>
    <t>Subtotal item 9.0</t>
  </si>
  <si>
    <t>PINTURA</t>
  </si>
  <si>
    <t>74233/1</t>
  </si>
  <si>
    <t>73954/2</t>
  </si>
  <si>
    <t>Subtotal item 10.0</t>
  </si>
  <si>
    <t>PAVIMENTAÇÃO</t>
  </si>
  <si>
    <t>Subtotal item 11.0</t>
  </si>
  <si>
    <t>INSTALAÇÃO ELÉTRICA</t>
  </si>
  <si>
    <t>unid</t>
  </si>
  <si>
    <t>74054/2</t>
  </si>
  <si>
    <t>PONTO DE TOMADA (CAIXA, ELETRODUTO, FIOS E TOMADA)</t>
  </si>
  <si>
    <t>74042/1</t>
  </si>
  <si>
    <t>PONTO INTERRUPTOR SIMPLES COM ELETRODUTO PVC 1/2" E CAIXA 4X2"</t>
  </si>
  <si>
    <t>Subtotal item 12.0</t>
  </si>
  <si>
    <t>INSTALAÇÃO HIDRÁULICA</t>
  </si>
  <si>
    <t>N/E</t>
  </si>
  <si>
    <t>Subtotal item 13.0</t>
  </si>
  <si>
    <t>INSTALAÇÃO SANITÁRIA</t>
  </si>
  <si>
    <t>Unid.</t>
  </si>
  <si>
    <t>1,00</t>
  </si>
  <si>
    <t>Subtotal item 14.0</t>
  </si>
  <si>
    <t>LOUÇAS E METAIS</t>
  </si>
  <si>
    <t>2,00</t>
  </si>
  <si>
    <t>Subtotal item 15.0</t>
  </si>
  <si>
    <t>SERVIÇOS FINAIS</t>
  </si>
  <si>
    <t>LIMPEZA FINAL DA OBRA</t>
  </si>
  <si>
    <t>Subtotal item 16.0</t>
  </si>
  <si>
    <t>Valor  Total Geral</t>
  </si>
  <si>
    <t>ITEM</t>
  </si>
  <si>
    <t>Sinapi</t>
  </si>
  <si>
    <t>UNID.</t>
  </si>
  <si>
    <t>QUANT.</t>
  </si>
  <si>
    <t>Unitario
Material</t>
  </si>
  <si>
    <t>Unitario    M-
D-Obra</t>
  </si>
  <si>
    <t>Total
Material</t>
  </si>
  <si>
    <t>Total M-D-
Obra</t>
  </si>
  <si>
    <t>Total Geral</t>
  </si>
  <si>
    <t>1.2</t>
  </si>
  <si>
    <t>73910/10</t>
  </si>
  <si>
    <t>72078</t>
  </si>
  <si>
    <t>73938/1</t>
  </si>
  <si>
    <t>5975</t>
  </si>
  <si>
    <t>5976</t>
  </si>
  <si>
    <t>8.1</t>
  </si>
  <si>
    <t>72075</t>
  </si>
  <si>
    <t>73912/1</t>
  </si>
  <si>
    <t>74134/2</t>
  </si>
  <si>
    <t>73829/1</t>
  </si>
  <si>
    <t>m</t>
  </si>
  <si>
    <t>73953/6</t>
  </si>
  <si>
    <t>73662</t>
  </si>
  <si>
    <t>PONTO DE TOMADA PARA TELEFONE, COM TOMADA PADRÃO TELEBRAS EM CAIXA DE PVC COM PLACA, ELETRODUTO DE PVC RIGIDO E FIAÇÃO ATÉ A CAIXA DE DISTRIBUIÇÃO DO PAVIMENTO</t>
  </si>
  <si>
    <t>18,23</t>
  </si>
  <si>
    <t>74130/4</t>
  </si>
  <si>
    <t>DISJUNTOR TERMOMAGNETICO TRIPOLAR PADRAO NEMA (AMERICANO) 10 A 50A 240V, FORNECIMENTO E INSTALACAO</t>
  </si>
  <si>
    <t>13.1</t>
  </si>
  <si>
    <t>75030/1</t>
  </si>
  <si>
    <t>13.2</t>
  </si>
  <si>
    <t>74176/1</t>
  </si>
  <si>
    <t>REGISTRO GAVETA 3/4" COM CANOPLA ACABAMENTO CROMADO SIMPLES -
FORNECIMENTO E INSTALACAO</t>
  </si>
  <si>
    <t>14.1</t>
  </si>
  <si>
    <t>74165/1</t>
  </si>
  <si>
    <t>TUBO PVC ESGOTO JS PREDIAL DN 40MM, INCLUSIVE CONEXOES - FORNECIMENTO E
INSTALACAO</t>
  </si>
  <si>
    <t>12</t>
  </si>
  <si>
    <t>14.2</t>
  </si>
  <si>
    <t>74165/2</t>
  </si>
  <si>
    <t>TUBO PVC ESGOTO PREDIAL DN 50MM, INCLUSIVE CONEXOES - FORNECIMENTO E
INSTALACAO</t>
  </si>
  <si>
    <t>6</t>
  </si>
  <si>
    <t>14.3</t>
  </si>
  <si>
    <t>74165/4</t>
  </si>
  <si>
    <t>TUBO PVC ESGOTO PREDIAL DN 100MM, INCLUSIVE CONEXOES - FORNECIMENTO E
INSTALACAO</t>
  </si>
  <si>
    <t>COLUNA DE VENTILAÇÃO EM TUBO PVC ESGOTO PREDIAL DN 50MM, INCLUSIVE
CONEXOES - FORNECIMENTO E INSTALACAO</t>
  </si>
  <si>
    <t>74104/1</t>
  </si>
  <si>
    <t>15.1</t>
  </si>
  <si>
    <t>15.2</t>
  </si>
  <si>
    <t>15.3</t>
  </si>
  <si>
    <t>15.4</t>
  </si>
  <si>
    <t>73947/6</t>
  </si>
  <si>
    <t>73949/5</t>
  </si>
  <si>
    <t>LOCACAO CONVENCIONAL DE OBRA, ATRAVÉS DE GABARITO DE TABUAS CORRIDAS PONTALETADAS A CADA 1,50M, SEM REAPROVEITAMENTO</t>
  </si>
  <si>
    <t>LUMINARIA TIPO CALHA, DE EMBUTIR, COM REATOR DE PARTIDA RAPIDA E LAMPADA FLUORESCENTE 2X40W, COMPLETA, FORNECIMENTO E INSTALACAO</t>
  </si>
  <si>
    <t>CAIXA DE INSPEÇÃO EM ALVENARIA DE TIJOLO MACIÇO 60X60X60CM, REVESTIDA INTERNAMENTO COM BARRA LISA (CIMENTO E AREIA, TRAÇO 1:4) E=2,0CM, COM TAMPA PRÉ-MOLDADA DE CONCRETO E FUNDO DE CONCRETO 15MPA TIPO C - ESCAVAÇÃO E CONFECÇÃO</t>
  </si>
  <si>
    <t>ESQUADRIAS</t>
  </si>
  <si>
    <t>unid.</t>
  </si>
  <si>
    <t>74202/2</t>
  </si>
  <si>
    <t>CHAPISCO EM TETOS TRAÇO 1:3 (CIMENTO E AREIA), ESPESSURA 0,5CM, PREPARO MECANICO</t>
  </si>
  <si>
    <t>EMBOCO EM TETOS TRACO 1:4 (CAL E AREIA MEDIA), ESPESSURA 1,5CM, PREPARO MANUAL</t>
  </si>
  <si>
    <t>IMPERMEABILIZACAO SEMI-FLEXIVEL COM TINTA ASFALTICA EM SUPERFICIES LISAS DE PEQUENAS DIMENSOES</t>
  </si>
  <si>
    <t>TUBO PVC SOLDAVEL AGUA FRIA DN 25MM, INCLUSIVE CONEXOES - FORNECIMENTO E INSTALACAO</t>
  </si>
  <si>
    <t>ESTRUTURA DE MADEIRA DE LEI 1A SERRADA NÃO APARELHADA, PARA TELHAS CERAMICAS, VÃOS 7M ATÉ 10M</t>
  </si>
  <si>
    <t>COBERTURA EM TELHA CERAMICA TIPO COLONIAL, COM ARGAMASSA TRAÇO 1:3 (CIMENTO E AREIA)</t>
  </si>
  <si>
    <t>Instalações provisórias e difinitivas no final da obra (Inst. Sanitária, esgoto, água,energia, etc.) - Fornecimento de Material e mão de obra, com fornecimento de poste e materiais necessários</t>
  </si>
  <si>
    <t>1.3</t>
  </si>
  <si>
    <t>Limpeza do terreno c/capina e remoção e aterros necessários. ATERRO (EDIFICACOES)  COMPACTADO MANUALMENTE</t>
  </si>
  <si>
    <t>LAJE PRE-MOLDADA P/FORRO, SOBRECARGA 100KG/M2, 3,50M/E=8CM, C /LAJOTAS E CAP.C/CONC FCK=20MPA, 3CM, INTER-EIXO 38CM, C/ESCORAMENTO (REAPR.3X) E FERRAGEM NEGATIVA0</t>
  </si>
  <si>
    <t>74077/2</t>
  </si>
  <si>
    <t>74067/1</t>
  </si>
  <si>
    <t>CAIXA D´AGUA FIBROCIMENTO 500L, FORNECIMENTO E INSTALACAO, ENTRADA 20M M COM BOIA 1/2 , SAIDA 25MM E SISTEMA DE LIMPEZA E EXTRAVASOR 32MM (PADRAO  POPULAR)</t>
  </si>
  <si>
    <t>78598/1</t>
  </si>
  <si>
    <t>PORTA-TOALHA DE LOUCA BRANCA COM BASTÃO
PLASTICO - FORNECIMENTO E INSTALACAO</t>
  </si>
  <si>
    <t>73947/10</t>
  </si>
  <si>
    <t>73948/16</t>
  </si>
  <si>
    <t>CREA - RJ-46.107/D</t>
  </si>
  <si>
    <t>ENG. ANTONIO LIMA</t>
  </si>
  <si>
    <t xml:space="preserve">MASSA CORRIDA E CALFINO EM TETOS </t>
  </si>
  <si>
    <t>CONCRETO ARMADO FCK = 25 MPA, PREPARO C/ BETONEIRA, INCLUI LANCAMENTO</t>
  </si>
  <si>
    <t>ACO CA-50 3/8" (9,52 MM)</t>
  </si>
  <si>
    <t>Kg</t>
  </si>
  <si>
    <t>ACO CA-50 1/4" (6,35 MM)</t>
  </si>
  <si>
    <t>ACO CA-25 5/16" (7,94 MM)</t>
  </si>
  <si>
    <t>ACO CA-60 - 5,0MM</t>
  </si>
  <si>
    <t>1.1</t>
  </si>
  <si>
    <t>3.1</t>
  </si>
  <si>
    <t>4.1</t>
  </si>
  <si>
    <t>5.2</t>
  </si>
  <si>
    <t>5.1</t>
  </si>
  <si>
    <t>5.3</t>
  </si>
  <si>
    <t>5.4</t>
  </si>
  <si>
    <t>6.1</t>
  </si>
  <si>
    <t>FORMAS C/TABUAS 3A (2,5X30,0CM) P/M2 P/FUNDACOES,INCL MONTAGEM EDESMONTAGEM (C/REAPR. 2X)</t>
  </si>
  <si>
    <t>7.1</t>
  </si>
  <si>
    <t>7.3</t>
  </si>
  <si>
    <t>7.5</t>
  </si>
  <si>
    <t>8.2</t>
  </si>
  <si>
    <t>8.3</t>
  </si>
  <si>
    <t>8.4</t>
  </si>
  <si>
    <t>8.5</t>
  </si>
  <si>
    <t>9.1</t>
  </si>
  <si>
    <t>10.1</t>
  </si>
  <si>
    <t>10.2</t>
  </si>
  <si>
    <t>10.3</t>
  </si>
  <si>
    <t>10.4</t>
  </si>
  <si>
    <t>11.1</t>
  </si>
  <si>
    <t>11.2</t>
  </si>
  <si>
    <t>13.3</t>
  </si>
  <si>
    <t>13.4</t>
  </si>
  <si>
    <t>13.5</t>
  </si>
  <si>
    <t>15.6</t>
  </si>
  <si>
    <t>16.1</t>
  </si>
  <si>
    <t>17.1</t>
  </si>
  <si>
    <r>
      <rPr>
        <b/>
        <sz val="9"/>
        <color rgb="FFFF0000"/>
        <rFont val="Arial"/>
        <family val="2"/>
      </rPr>
      <t xml:space="preserve">P80 - 02 (DUAS) - </t>
    </r>
    <r>
      <rPr>
        <sz val="9"/>
        <color rgb="FF000000"/>
        <rFont val="Arial"/>
        <family val="2"/>
      </rPr>
      <t>PORTA DE MADEIRA COMPENSADA LISA PARA PINTURA, 0,80X2,10M, INCLUSO ADUELA 2A, ALIZAR 2A E DOBRADICA - COM FECHADURA DE 1ª QUALIDADE.</t>
    </r>
  </si>
  <si>
    <r>
      <t>REVESTIMENTO CERAMICA ESMALTADA EM PAREDES DA</t>
    </r>
    <r>
      <rPr>
        <b/>
        <sz val="10"/>
        <color rgb="FFFF0000"/>
        <rFont val="Arial"/>
        <family val="2"/>
      </rPr>
      <t xml:space="preserve"> COZINHA </t>
    </r>
    <r>
      <rPr>
        <sz val="9"/>
        <color rgb="FF000000"/>
        <rFont val="Arial"/>
        <family val="2"/>
      </rPr>
      <t xml:space="preserve">DO </t>
    </r>
    <r>
      <rPr>
        <b/>
        <sz val="10"/>
        <color rgb="FFFF0000"/>
        <rFont val="Arial"/>
        <family val="2"/>
      </rPr>
      <t>PISO ATÉ O TETO</t>
    </r>
    <r>
      <rPr>
        <sz val="9"/>
        <color rgb="FF000000"/>
        <rFont val="Arial"/>
        <family val="2"/>
      </rPr>
      <t>, 1A, PEI-4, 20X40CM, PADRAO MEDIO, FIXADA COM ARGAMASSA COLANTE E REJUNTAMENTO COM CIMENTO BRANCO.</t>
    </r>
  </si>
  <si>
    <t>EMASSAMENTO COM MASSA ACRÍLICA PARA AMBIENTES INTERNOS/EXTERNOS, DUAS DEMAOS.</t>
  </si>
  <si>
    <t>FUNDO SELADOR ACRILICO AMBIENTE INTERNOS /EXTERNOS, UMA DEMAO.</t>
  </si>
  <si>
    <r>
      <t xml:space="preserve">PINTURA LATEX ACRILICA EXTERNA E INTERNA, DUAS DEMAOS </t>
    </r>
    <r>
      <rPr>
        <b/>
        <sz val="10"/>
        <color rgb="FFFF0000"/>
        <rFont val="Arial"/>
        <family val="2"/>
      </rPr>
      <t>COR A SER DEFINIDA.</t>
    </r>
  </si>
  <si>
    <r>
      <t xml:space="preserve">PISO EM CERAMICA ESMALTADA </t>
    </r>
    <r>
      <rPr>
        <b/>
        <sz val="10"/>
        <color rgb="FFFF0000"/>
        <rFont val="Arial"/>
        <family val="2"/>
      </rPr>
      <t>COR A SER DEFINIDA</t>
    </r>
    <r>
      <rPr>
        <sz val="9"/>
        <color rgb="FF000000"/>
        <rFont val="Arial"/>
        <family val="2"/>
      </rPr>
      <t xml:space="preserve"> 1A PEI-V, PADRAO MEDIO, ASSENTADA COM ARGAMASSA  DE  CIMENTO E AREIA PREPARO MANUAL, REJUNTE C/ CIMENTO BRANCO COM RODAPÉ,  INCLUSIVE CALÇADA DE 01 METRO EXTERNA, COM PREPARO DA BASE.</t>
    </r>
  </si>
  <si>
    <t>PIA EM BANCADA DE GRANITO CINZA com 2,22m² / 02 - CUBA INOX RETANGULAR/ TORNEIRA DE PIA, ligação e válvula instalada - fornecimento e instalação.</t>
  </si>
  <si>
    <t>TORNEIRA CROMADA 1/2" OU 3/4" PARA PIA -  FORNECIMENTO E INSTALACAO</t>
  </si>
  <si>
    <t>1.4</t>
  </si>
  <si>
    <t>CONCRETO</t>
  </si>
  <si>
    <t>AÇO</t>
  </si>
  <si>
    <t>FORMA</t>
  </si>
  <si>
    <t>LAJE</t>
  </si>
  <si>
    <t>7.2</t>
  </si>
  <si>
    <t>7.4</t>
  </si>
  <si>
    <t>12.1</t>
  </si>
  <si>
    <t>16.2</t>
  </si>
  <si>
    <t>16.3</t>
  </si>
  <si>
    <t>Matinhos, 25 de Fevereiro de 2013.</t>
  </si>
  <si>
    <r>
      <t xml:space="preserve">AMPLIAÇÃO DE EDIFICAÇÃO - POSTO DO TABULEIRO                                                                                                                  </t>
    </r>
    <r>
      <rPr>
        <b/>
        <sz val="12"/>
        <rFont val="Arial"/>
        <family val="2"/>
      </rPr>
      <t xml:space="preserve">LOTE AP - QUADRA N° 132 - PLANTA CIDADE BALNEÁRIA CAIUBÁ                                                                                                                     IND. FISCAL 2D005 132 00AP 0001                   CADASTRO  58429-0
</t>
    </r>
  </si>
  <si>
    <r>
      <rPr>
        <b/>
        <sz val="9"/>
        <color rgb="FFFF0000"/>
        <rFont val="Arial"/>
        <family val="2"/>
      </rPr>
      <t xml:space="preserve">J120 - 05 (CINCO) - </t>
    </r>
    <r>
      <rPr>
        <sz val="9"/>
        <color rgb="FF000000"/>
        <rFont val="Arial"/>
        <family val="2"/>
      </rPr>
      <t xml:space="preserve">JANELA ALUMINIO DE CORRER, 2 FOLHAS PARA VIDRO, SEM BANDEIRA, LINHA 25 - 1,20X1,20 m - </t>
    </r>
    <r>
      <rPr>
        <b/>
        <sz val="9"/>
        <color rgb="FFFF0000"/>
        <rFont val="Arial"/>
        <family val="2"/>
      </rPr>
      <t>COM VIDRO TRANPARENTE. COM GRADE DE SEGURANÇA.</t>
    </r>
  </si>
  <si>
    <r>
      <rPr>
        <b/>
        <sz val="9"/>
        <color rgb="FFFF0000"/>
        <rFont val="Arial"/>
        <family val="2"/>
      </rPr>
      <t xml:space="preserve">J150 - 01 (CINCO) - </t>
    </r>
    <r>
      <rPr>
        <sz val="9"/>
        <color rgb="FF000000"/>
        <rFont val="Arial"/>
        <family val="2"/>
      </rPr>
      <t xml:space="preserve">JANELA ALUMINIO DE CORRER, 2 FOLHAS PARA VIDRO, SEM BANDEIRA, LINHA 25 - 1,50X1,00 m - </t>
    </r>
    <r>
      <rPr>
        <b/>
        <sz val="9"/>
        <color rgb="FFFF0000"/>
        <rFont val="Arial"/>
        <family val="2"/>
      </rPr>
      <t>COM VIDRO TRANPARENTE. COM GRADE DE SEGURANÇA.</t>
    </r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</si>
</sst>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9"/>
      <color rgb="FFFF0000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69696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4" borderId="0" xfId="0" applyFont="1" applyFill="1"/>
    <xf numFmtId="4" fontId="1" fillId="0" borderId="1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4" fontId="2" fillId="0" borderId="0" xfId="0" applyNumberFormat="1" applyFont="1" applyAlignment="1">
      <alignment horizontal="right"/>
    </xf>
    <xf numFmtId="0" fontId="1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horizontal="justify" vertical="center" wrapText="1"/>
    </xf>
    <xf numFmtId="0" fontId="2" fillId="5" borderId="0" xfId="0" applyFont="1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4" fontId="2" fillId="5" borderId="8" xfId="0" applyNumberFormat="1" applyFont="1" applyFill="1" applyBorder="1" applyAlignment="1">
      <alignment horizontal="right" vertical="center" wrapText="1"/>
    </xf>
    <xf numFmtId="4" fontId="2" fillId="5" borderId="8" xfId="0" applyNumberFormat="1" applyFont="1" applyFill="1" applyBorder="1" applyAlignment="1" applyProtection="1">
      <alignment horizontal="right" vertical="center" wrapText="1"/>
      <protection locked="0"/>
    </xf>
    <xf numFmtId="4" fontId="2" fillId="5" borderId="12" xfId="0" applyNumberFormat="1" applyFont="1" applyFill="1" applyBorder="1" applyAlignment="1">
      <alignment horizontal="right" vertical="center" wrapText="1"/>
    </xf>
    <xf numFmtId="4" fontId="1" fillId="3" borderId="3" xfId="0" applyNumberFormat="1" applyFont="1" applyFill="1" applyBorder="1" applyAlignment="1">
      <alignment horizontal="right" vertical="center" wrapText="1"/>
    </xf>
    <xf numFmtId="4" fontId="2" fillId="5" borderId="2" xfId="0" applyNumberFormat="1" applyFont="1" applyFill="1" applyBorder="1" applyAlignment="1">
      <alignment horizontal="right" vertical="center" wrapText="1"/>
    </xf>
    <xf numFmtId="4" fontId="2" fillId="5" borderId="2" xfId="0" applyNumberFormat="1" applyFont="1" applyFill="1" applyBorder="1" applyAlignment="1" applyProtection="1">
      <alignment horizontal="right" vertical="center" wrapText="1"/>
      <protection locked="0"/>
    </xf>
    <xf numFmtId="4" fontId="2" fillId="5" borderId="11" xfId="0" applyNumberFormat="1" applyFont="1" applyFill="1" applyBorder="1" applyAlignment="1">
      <alignment horizontal="right" vertical="center" wrapText="1"/>
    </xf>
    <xf numFmtId="0" fontId="2" fillId="5" borderId="21" xfId="0" applyFont="1" applyFill="1" applyBorder="1" applyAlignment="1">
      <alignment horizontal="center" vertical="center" wrapText="1"/>
    </xf>
    <xf numFmtId="4" fontId="2" fillId="5" borderId="21" xfId="0" applyNumberFormat="1" applyFont="1" applyFill="1" applyBorder="1" applyAlignment="1">
      <alignment horizontal="right" vertical="center" wrapText="1"/>
    </xf>
    <xf numFmtId="4" fontId="2" fillId="5" borderId="4" xfId="0" applyNumberFormat="1" applyFont="1" applyFill="1" applyBorder="1" applyAlignment="1">
      <alignment horizontal="right" vertical="center" wrapText="1"/>
    </xf>
    <xf numFmtId="4" fontId="2" fillId="5" borderId="4" xfId="0" applyNumberFormat="1" applyFont="1" applyFill="1" applyBorder="1" applyAlignment="1" applyProtection="1">
      <alignment horizontal="right" vertical="center" wrapText="1"/>
      <protection locked="0"/>
    </xf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justify" vertical="center" wrapText="1"/>
    </xf>
    <xf numFmtId="0" fontId="1" fillId="5" borderId="4" xfId="0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2" fillId="5" borderId="25" xfId="0" applyNumberFormat="1" applyFont="1" applyFill="1" applyBorder="1" applyAlignment="1">
      <alignment horizontal="right" vertical="center" wrapText="1"/>
    </xf>
    <xf numFmtId="4" fontId="2" fillId="5" borderId="25" xfId="0" applyNumberFormat="1" applyFont="1" applyFill="1" applyBorder="1" applyAlignment="1" applyProtection="1">
      <alignment horizontal="right" vertical="center" wrapText="1"/>
      <protection locked="0"/>
    </xf>
    <xf numFmtId="4" fontId="2" fillId="5" borderId="26" xfId="0" applyNumberFormat="1" applyFont="1" applyFill="1" applyBorder="1" applyAlignment="1">
      <alignment horizontal="right" vertical="center" wrapText="1"/>
    </xf>
    <xf numFmtId="4" fontId="2" fillId="5" borderId="27" xfId="0" applyNumberFormat="1" applyFont="1" applyFill="1" applyBorder="1" applyAlignment="1">
      <alignment horizontal="right" vertical="center" wrapText="1"/>
    </xf>
    <xf numFmtId="4" fontId="2" fillId="5" borderId="28" xfId="0" applyNumberFormat="1" applyFont="1" applyFill="1" applyBorder="1" applyAlignment="1">
      <alignment horizontal="right" vertical="center" wrapText="1"/>
    </xf>
    <xf numFmtId="4" fontId="2" fillId="5" borderId="29" xfId="0" applyNumberFormat="1" applyFont="1" applyFill="1" applyBorder="1" applyAlignment="1">
      <alignment horizontal="right" vertical="center" wrapText="1"/>
    </xf>
    <xf numFmtId="4" fontId="2" fillId="5" borderId="30" xfId="0" applyNumberFormat="1" applyFont="1" applyFill="1" applyBorder="1" applyAlignment="1">
      <alignment horizontal="right" vertical="center" wrapText="1"/>
    </xf>
    <xf numFmtId="4" fontId="2" fillId="5" borderId="31" xfId="0" applyNumberFormat="1" applyFont="1" applyFill="1" applyBorder="1" applyAlignment="1">
      <alignment horizontal="right" vertical="center" wrapText="1"/>
    </xf>
    <xf numFmtId="4" fontId="2" fillId="5" borderId="32" xfId="0" applyNumberFormat="1" applyFont="1" applyFill="1" applyBorder="1" applyAlignment="1">
      <alignment horizontal="right" vertical="center" wrapText="1"/>
    </xf>
    <xf numFmtId="4" fontId="2" fillId="5" borderId="33" xfId="0" applyNumberFormat="1" applyFont="1" applyFill="1" applyBorder="1" applyAlignment="1">
      <alignment horizontal="right" vertical="center" wrapText="1"/>
    </xf>
    <xf numFmtId="4" fontId="2" fillId="5" borderId="34" xfId="0" applyNumberFormat="1" applyFont="1" applyFill="1" applyBorder="1" applyAlignment="1">
      <alignment horizontal="right" vertical="center" wrapText="1"/>
    </xf>
    <xf numFmtId="4" fontId="2" fillId="5" borderId="35" xfId="0" applyNumberFormat="1" applyFont="1" applyFill="1" applyBorder="1" applyAlignment="1">
      <alignment horizontal="right" vertical="center" wrapText="1"/>
    </xf>
    <xf numFmtId="4" fontId="2" fillId="5" borderId="36" xfId="0" applyNumberFormat="1" applyFont="1" applyFill="1" applyBorder="1" applyAlignment="1">
      <alignment horizontal="right" vertical="center" wrapText="1"/>
    </xf>
    <xf numFmtId="4" fontId="2" fillId="5" borderId="37" xfId="0" applyNumberFormat="1" applyFont="1" applyFill="1" applyBorder="1" applyAlignment="1">
      <alignment horizontal="right" vertical="center" wrapText="1"/>
    </xf>
    <xf numFmtId="4" fontId="2" fillId="5" borderId="38" xfId="0" applyNumberFormat="1" applyFont="1" applyFill="1" applyBorder="1" applyAlignment="1">
      <alignment horizontal="right" vertical="center" wrapText="1"/>
    </xf>
    <xf numFmtId="0" fontId="1" fillId="5" borderId="33" xfId="0" applyFont="1" applyFill="1" applyBorder="1" applyAlignment="1">
      <alignment horizontal="center" vertical="center" wrapText="1"/>
    </xf>
    <xf numFmtId="0" fontId="1" fillId="5" borderId="34" xfId="0" applyFont="1" applyFill="1" applyBorder="1" applyAlignment="1">
      <alignment horizontal="center" vertical="center" wrapText="1"/>
    </xf>
    <xf numFmtId="0" fontId="1" fillId="5" borderId="35" xfId="0" applyFont="1" applyFill="1" applyBorder="1" applyAlignment="1">
      <alignment horizontal="center" vertical="center" wrapText="1"/>
    </xf>
    <xf numFmtId="4" fontId="2" fillId="5" borderId="36" xfId="0" applyNumberFormat="1" applyFont="1" applyFill="1" applyBorder="1" applyAlignment="1" applyProtection="1">
      <alignment horizontal="right" vertical="center" wrapText="1"/>
      <protection locked="0"/>
    </xf>
    <xf numFmtId="4" fontId="2" fillId="5" borderId="37" xfId="0" applyNumberFormat="1" applyFont="1" applyFill="1" applyBorder="1" applyAlignment="1" applyProtection="1">
      <alignment horizontal="right" vertical="center" wrapText="1"/>
      <protection locked="0"/>
    </xf>
    <xf numFmtId="4" fontId="2" fillId="5" borderId="38" xfId="0" applyNumberFormat="1" applyFont="1" applyFill="1" applyBorder="1" applyAlignment="1" applyProtection="1">
      <alignment horizontal="right" vertical="center" wrapText="1"/>
      <protection locked="0"/>
    </xf>
    <xf numFmtId="0" fontId="1" fillId="5" borderId="39" xfId="0" applyFont="1" applyFill="1" applyBorder="1" applyAlignment="1">
      <alignment horizontal="center" vertical="center" wrapText="1"/>
    </xf>
    <xf numFmtId="0" fontId="1" fillId="5" borderId="40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2" fillId="5" borderId="36" xfId="0" applyFont="1" applyFill="1" applyBorder="1" applyAlignment="1">
      <alignment horizontal="justify" vertical="center" wrapText="1"/>
    </xf>
    <xf numFmtId="0" fontId="2" fillId="5" borderId="37" xfId="0" applyFont="1" applyFill="1" applyBorder="1" applyAlignment="1">
      <alignment horizontal="justify" vertical="center" wrapText="1"/>
    </xf>
    <xf numFmtId="0" fontId="2" fillId="5" borderId="38" xfId="0" applyFont="1" applyFill="1" applyBorder="1" applyAlignment="1">
      <alignment horizontal="justify" vertical="center" wrapText="1"/>
    </xf>
    <xf numFmtId="0" fontId="2" fillId="5" borderId="46" xfId="0" applyFont="1" applyFill="1" applyBorder="1" applyAlignment="1">
      <alignment horizontal="center" vertical="center" wrapText="1"/>
    </xf>
    <xf numFmtId="0" fontId="1" fillId="5" borderId="46" xfId="0" applyFont="1" applyFill="1" applyBorder="1" applyAlignment="1">
      <alignment horizontal="justify" vertical="center" wrapText="1"/>
    </xf>
    <xf numFmtId="4" fontId="2" fillId="5" borderId="46" xfId="0" applyNumberFormat="1" applyFont="1" applyFill="1" applyBorder="1" applyAlignment="1">
      <alignment horizontal="right" vertical="center" wrapText="1"/>
    </xf>
    <xf numFmtId="4" fontId="2" fillId="5" borderId="46" xfId="0" applyNumberFormat="1" applyFont="1" applyFill="1" applyBorder="1" applyAlignment="1" applyProtection="1">
      <alignment horizontal="right" vertical="center" wrapText="1"/>
      <protection locked="0"/>
    </xf>
    <xf numFmtId="4" fontId="2" fillId="5" borderId="47" xfId="0" applyNumberFormat="1" applyFont="1" applyFill="1" applyBorder="1" applyAlignment="1">
      <alignment horizontal="right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justify" vertical="center" wrapText="1"/>
    </xf>
    <xf numFmtId="4" fontId="2" fillId="4" borderId="17" xfId="0" applyNumberFormat="1" applyFont="1" applyFill="1" applyBorder="1" applyAlignment="1">
      <alignment horizontal="right" vertical="center" wrapText="1"/>
    </xf>
    <xf numFmtId="4" fontId="2" fillId="4" borderId="1" xfId="0" applyNumberFormat="1" applyFont="1" applyFill="1" applyBorder="1" applyAlignment="1">
      <alignment horizontal="right" vertical="center" wrapText="1"/>
    </xf>
    <xf numFmtId="4" fontId="2" fillId="4" borderId="5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2" fillId="5" borderId="33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 wrapText="1"/>
    </xf>
    <xf numFmtId="0" fontId="4" fillId="5" borderId="37" xfId="0" applyFont="1" applyFill="1" applyBorder="1" applyAlignment="1">
      <alignment horizontal="left" vertical="center" wrapText="1"/>
    </xf>
    <xf numFmtId="0" fontId="3" fillId="5" borderId="37" xfId="0" applyFont="1" applyFill="1" applyBorder="1" applyAlignment="1">
      <alignment horizontal="justify" vertical="center" wrapText="1"/>
    </xf>
    <xf numFmtId="0" fontId="2" fillId="5" borderId="35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justify" vertical="center" wrapText="1"/>
    </xf>
    <xf numFmtId="4" fontId="2" fillId="5" borderId="17" xfId="0" applyNumberFormat="1" applyFont="1" applyFill="1" applyBorder="1" applyAlignment="1">
      <alignment horizontal="right" vertical="center" wrapText="1"/>
    </xf>
    <xf numFmtId="4" fontId="2" fillId="5" borderId="1" xfId="0" applyNumberFormat="1" applyFont="1" applyFill="1" applyBorder="1" applyAlignment="1">
      <alignment horizontal="right" vertical="center" wrapText="1"/>
    </xf>
    <xf numFmtId="4" fontId="2" fillId="5" borderId="17" xfId="0" applyNumberFormat="1" applyFont="1" applyFill="1" applyBorder="1" applyAlignment="1" applyProtection="1">
      <alignment horizontal="right" vertical="center" wrapText="1"/>
      <protection locked="0"/>
    </xf>
    <xf numFmtId="0" fontId="1" fillId="5" borderId="28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 wrapText="1"/>
    </xf>
    <xf numFmtId="4" fontId="1" fillId="2" borderId="55" xfId="0" applyNumberFormat="1" applyFont="1" applyFill="1" applyBorder="1" applyAlignment="1">
      <alignment horizontal="center" vertical="center" wrapText="1"/>
    </xf>
    <xf numFmtId="4" fontId="1" fillId="2" borderId="56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4" fontId="2" fillId="0" borderId="33" xfId="0" applyNumberFormat="1" applyFont="1" applyBorder="1" applyAlignment="1">
      <alignment horizontal="right" vertical="center" wrapText="1"/>
    </xf>
    <xf numFmtId="0" fontId="1" fillId="5" borderId="57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58" xfId="0" applyFont="1" applyFill="1" applyBorder="1" applyAlignment="1">
      <alignment horizontal="justify" vertical="center" wrapText="1"/>
    </xf>
    <xf numFmtId="4" fontId="2" fillId="5" borderId="58" xfId="0" applyNumberFormat="1" applyFont="1" applyFill="1" applyBorder="1" applyAlignment="1">
      <alignment horizontal="right" vertical="center" wrapText="1"/>
    </xf>
    <xf numFmtId="4" fontId="2" fillId="5" borderId="3" xfId="0" applyNumberFormat="1" applyFont="1" applyFill="1" applyBorder="1" applyAlignment="1">
      <alignment horizontal="right" vertical="center" wrapText="1"/>
    </xf>
    <xf numFmtId="4" fontId="2" fillId="5" borderId="58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justify" vertical="center" wrapText="1"/>
    </xf>
    <xf numFmtId="0" fontId="2" fillId="0" borderId="50" xfId="0" applyFont="1" applyBorder="1" applyAlignment="1">
      <alignment horizontal="center" vertical="center" wrapText="1"/>
    </xf>
    <xf numFmtId="4" fontId="2" fillId="0" borderId="60" xfId="0" applyNumberFormat="1" applyFont="1" applyBorder="1" applyAlignment="1">
      <alignment horizontal="right" vertical="center" wrapText="1"/>
    </xf>
    <xf numFmtId="4" fontId="2" fillId="0" borderId="50" xfId="0" applyNumberFormat="1" applyFont="1" applyBorder="1" applyAlignment="1">
      <alignment horizontal="right" vertical="center" wrapText="1"/>
    </xf>
    <xf numFmtId="4" fontId="1" fillId="0" borderId="50" xfId="0" applyNumberFormat="1" applyFont="1" applyBorder="1" applyAlignment="1">
      <alignment horizontal="right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5" borderId="63" xfId="0" applyFont="1" applyFill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justify" vertical="center" wrapText="1"/>
    </xf>
    <xf numFmtId="0" fontId="2" fillId="5" borderId="34" xfId="0" applyFont="1" applyFill="1" applyBorder="1" applyAlignment="1">
      <alignment horizontal="justify" vertical="center" wrapText="1"/>
    </xf>
    <xf numFmtId="0" fontId="1" fillId="0" borderId="34" xfId="0" applyFont="1" applyBorder="1" applyAlignment="1">
      <alignment horizontal="justify" vertical="center" wrapText="1"/>
    </xf>
    <xf numFmtId="0" fontId="2" fillId="5" borderId="35" xfId="0" applyFont="1" applyFill="1" applyBorder="1" applyAlignment="1">
      <alignment horizontal="justify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5" borderId="67" xfId="0" applyFont="1" applyFill="1" applyBorder="1" applyAlignment="1">
      <alignment horizontal="center" vertical="center" wrapText="1"/>
    </xf>
    <xf numFmtId="4" fontId="2" fillId="0" borderId="64" xfId="0" applyNumberFormat="1" applyFont="1" applyBorder="1" applyAlignment="1">
      <alignment horizontal="right" vertical="center" wrapText="1"/>
    </xf>
    <xf numFmtId="4" fontId="2" fillId="0" borderId="31" xfId="0" applyNumberFormat="1" applyFont="1" applyBorder="1" applyAlignment="1">
      <alignment horizontal="right" vertical="center" wrapText="1"/>
    </xf>
    <xf numFmtId="4" fontId="2" fillId="0" borderId="34" xfId="0" applyNumberFormat="1" applyFont="1" applyBorder="1" applyAlignment="1">
      <alignment horizontal="right" vertical="center" wrapText="1"/>
    </xf>
    <xf numFmtId="4" fontId="2" fillId="0" borderId="66" xfId="0" applyNumberFormat="1" applyFont="1" applyBorder="1" applyAlignment="1">
      <alignment horizontal="right" vertical="center" wrapText="1"/>
    </xf>
    <xf numFmtId="4" fontId="2" fillId="0" borderId="37" xfId="0" applyNumberFormat="1" applyFont="1" applyBorder="1" applyAlignment="1">
      <alignment horizontal="right" vertical="center" wrapText="1"/>
    </xf>
    <xf numFmtId="4" fontId="2" fillId="5" borderId="52" xfId="0" applyNumberFormat="1" applyFont="1" applyFill="1" applyBorder="1" applyAlignment="1">
      <alignment horizontal="right" vertical="center" wrapText="1"/>
    </xf>
    <xf numFmtId="4" fontId="2" fillId="5" borderId="67" xfId="0" applyNumberFormat="1" applyFont="1" applyFill="1" applyBorder="1" applyAlignment="1">
      <alignment horizontal="right" vertical="center" wrapText="1"/>
    </xf>
    <xf numFmtId="4" fontId="2" fillId="5" borderId="34" xfId="0" applyNumberFormat="1" applyFont="1" applyFill="1" applyBorder="1" applyAlignment="1" applyProtection="1">
      <alignment horizontal="right" vertical="center" wrapText="1"/>
      <protection locked="0"/>
    </xf>
    <xf numFmtId="4" fontId="2" fillId="5" borderId="35" xfId="0" applyNumberFormat="1" applyFont="1" applyFill="1" applyBorder="1" applyAlignment="1" applyProtection="1">
      <alignment horizontal="right" vertical="center" wrapText="1"/>
      <protection locked="0"/>
    </xf>
    <xf numFmtId="4" fontId="2" fillId="5" borderId="60" xfId="0" applyNumberFormat="1" applyFont="1" applyFill="1" applyBorder="1" applyAlignment="1">
      <alignment horizontal="right" vertical="center" wrapText="1"/>
    </xf>
    <xf numFmtId="0" fontId="1" fillId="5" borderId="68" xfId="0" applyFont="1" applyFill="1" applyBorder="1" applyAlignment="1">
      <alignment horizontal="center" vertical="center" wrapText="1"/>
    </xf>
    <xf numFmtId="0" fontId="2" fillId="5" borderId="66" xfId="0" applyFont="1" applyFill="1" applyBorder="1" applyAlignment="1">
      <alignment horizontal="justify" vertical="center" wrapText="1"/>
    </xf>
    <xf numFmtId="4" fontId="2" fillId="5" borderId="66" xfId="0" applyNumberFormat="1" applyFont="1" applyFill="1" applyBorder="1" applyAlignment="1">
      <alignment horizontal="right" vertical="center" wrapText="1"/>
    </xf>
    <xf numFmtId="4" fontId="2" fillId="5" borderId="66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54" xfId="0" applyFont="1" applyFill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center" wrapText="1"/>
    </xf>
    <xf numFmtId="0" fontId="2" fillId="5" borderId="33" xfId="0" applyFont="1" applyFill="1" applyBorder="1" applyAlignment="1">
      <alignment horizontal="justify" vertical="center" wrapText="1"/>
    </xf>
    <xf numFmtId="4" fontId="2" fillId="5" borderId="69" xfId="0" applyNumberFormat="1" applyFont="1" applyFill="1" applyBorder="1" applyAlignment="1">
      <alignment horizontal="right" vertical="center" wrapText="1"/>
    </xf>
    <xf numFmtId="4" fontId="2" fillId="5" borderId="70" xfId="0" applyNumberFormat="1" applyFont="1" applyFill="1" applyBorder="1" applyAlignment="1">
      <alignment horizontal="right" vertical="center" wrapText="1"/>
    </xf>
    <xf numFmtId="4" fontId="2" fillId="5" borderId="33" xfId="0" applyNumberFormat="1" applyFont="1" applyFill="1" applyBorder="1" applyAlignment="1" applyProtection="1">
      <alignment horizontal="right" vertical="center" wrapText="1"/>
      <protection locked="0"/>
    </xf>
    <xf numFmtId="0" fontId="1" fillId="5" borderId="53" xfId="0" applyFont="1" applyFill="1" applyBorder="1" applyAlignment="1">
      <alignment horizontal="center" vertical="center" wrapText="1"/>
    </xf>
    <xf numFmtId="0" fontId="2" fillId="5" borderId="59" xfId="0" applyFont="1" applyFill="1" applyBorder="1" applyAlignment="1">
      <alignment horizontal="justify" vertical="center" wrapText="1"/>
    </xf>
    <xf numFmtId="4" fontId="2" fillId="5" borderId="61" xfId="0" applyNumberFormat="1" applyFont="1" applyFill="1" applyBorder="1" applyAlignment="1">
      <alignment horizontal="right" vertical="center" wrapText="1"/>
    </xf>
    <xf numFmtId="4" fontId="2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2" xfId="0" applyFont="1" applyBorder="1" applyAlignment="1">
      <alignment horizontal="justify" vertical="center" wrapText="1"/>
    </xf>
    <xf numFmtId="0" fontId="1" fillId="0" borderId="43" xfId="0" applyFont="1" applyBorder="1" applyAlignment="1">
      <alignment horizontal="justify" vertical="center" wrapText="1"/>
    </xf>
    <xf numFmtId="0" fontId="1" fillId="0" borderId="44" xfId="0" applyFont="1" applyBorder="1" applyAlignment="1">
      <alignment horizontal="justify" vertical="center" wrapText="1"/>
    </xf>
    <xf numFmtId="0" fontId="1" fillId="2" borderId="10" xfId="0" applyFont="1" applyFill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18" xfId="0" applyFont="1" applyBorder="1" applyAlignment="1">
      <alignment horizontal="justify" vertical="center" wrapText="1"/>
    </xf>
    <xf numFmtId="0" fontId="1" fillId="0" borderId="17" xfId="0" applyFont="1" applyBorder="1" applyAlignment="1">
      <alignment horizontal="justify" vertical="center" wrapText="1"/>
    </xf>
    <xf numFmtId="0" fontId="1" fillId="0" borderId="16" xfId="0" applyFont="1" applyBorder="1" applyAlignment="1">
      <alignment horizontal="justify" vertical="center" wrapText="1"/>
    </xf>
    <xf numFmtId="0" fontId="1" fillId="0" borderId="22" xfId="0" applyFont="1" applyBorder="1" applyAlignment="1">
      <alignment horizontal="justify" vertical="center" wrapText="1"/>
    </xf>
    <xf numFmtId="0" fontId="1" fillId="0" borderId="23" xfId="0" applyFont="1" applyBorder="1" applyAlignment="1">
      <alignment horizontal="justify" vertical="center" wrapText="1"/>
    </xf>
    <xf numFmtId="0" fontId="1" fillId="0" borderId="24" xfId="0" applyFont="1" applyBorder="1" applyAlignment="1">
      <alignment horizontal="justify" vertical="center" wrapText="1"/>
    </xf>
    <xf numFmtId="0" fontId="1" fillId="2" borderId="49" xfId="0" applyFont="1" applyFill="1" applyBorder="1" applyAlignment="1">
      <alignment horizontal="justify" vertical="center" wrapText="1"/>
    </xf>
    <xf numFmtId="0" fontId="1" fillId="2" borderId="51" xfId="0" applyFont="1" applyFill="1" applyBorder="1" applyAlignment="1">
      <alignment horizontal="justify" vertical="center" wrapText="1"/>
    </xf>
    <xf numFmtId="0" fontId="1" fillId="2" borderId="14" xfId="0" applyFont="1" applyFill="1" applyBorder="1" applyAlignment="1">
      <alignment horizontal="justify" vertical="center" wrapText="1"/>
    </xf>
    <xf numFmtId="0" fontId="1" fillId="2" borderId="15" xfId="0" applyFont="1" applyFill="1" applyBorder="1" applyAlignment="1">
      <alignment horizontal="justify" vertical="center" wrapText="1"/>
    </xf>
    <xf numFmtId="4" fontId="1" fillId="2" borderId="49" xfId="0" applyNumberFormat="1" applyFont="1" applyFill="1" applyBorder="1" applyAlignment="1">
      <alignment horizontal="justify" vertical="center" wrapText="1"/>
    </xf>
    <xf numFmtId="0" fontId="1" fillId="2" borderId="55" xfId="0" applyFont="1" applyFill="1" applyBorder="1" applyAlignment="1">
      <alignment horizontal="justify" vertical="center" wrapText="1"/>
    </xf>
    <xf numFmtId="0" fontId="1" fillId="2" borderId="56" xfId="0" applyFont="1" applyFill="1" applyBorder="1" applyAlignment="1">
      <alignment horizontal="justify" vertical="center" wrapText="1"/>
    </xf>
    <xf numFmtId="0" fontId="1" fillId="0" borderId="20" xfId="0" applyFont="1" applyBorder="1" applyAlignment="1">
      <alignment horizontal="justify" vertical="center" wrapText="1"/>
    </xf>
    <xf numFmtId="0" fontId="1" fillId="0" borderId="21" xfId="0" applyFont="1" applyBorder="1" applyAlignment="1">
      <alignment horizontal="justify" vertical="center" wrapText="1"/>
    </xf>
    <xf numFmtId="0" fontId="1" fillId="0" borderId="61" xfId="0" applyFont="1" applyBorder="1" applyAlignment="1">
      <alignment horizontal="justify" vertical="center" wrapText="1"/>
    </xf>
    <xf numFmtId="0" fontId="1" fillId="2" borderId="45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1" fillId="2" borderId="9" xfId="0" applyFont="1" applyFill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7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justify" vertical="center" wrapText="1"/>
    </xf>
    <xf numFmtId="0" fontId="1" fillId="0" borderId="19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2"/>
  <sheetViews>
    <sheetView tabSelected="1" view="pageBreakPreview" topLeftCell="A75" zoomScale="90" zoomScaleSheetLayoutView="90" workbookViewId="0">
      <selection activeCell="C31" sqref="C31"/>
    </sheetView>
  </sheetViews>
  <sheetFormatPr defaultRowHeight="12"/>
  <cols>
    <col min="1" max="1" width="6.42578125" style="12" customWidth="1"/>
    <col min="2" max="2" width="9.140625" style="2" customWidth="1"/>
    <col min="3" max="3" width="53.7109375" style="10" customWidth="1"/>
    <col min="4" max="4" width="5.7109375" style="2" customWidth="1"/>
    <col min="5" max="5" width="7.42578125" style="6" customWidth="1"/>
    <col min="6" max="6" width="8.140625" style="6" bestFit="1" customWidth="1"/>
    <col min="7" max="7" width="11.85546875" style="6" bestFit="1" customWidth="1"/>
    <col min="8" max="8" width="10.140625" style="6" customWidth="1"/>
    <col min="9" max="9" width="9.85546875" style="6" customWidth="1"/>
    <col min="10" max="10" width="11.28515625" style="6" bestFit="1" customWidth="1"/>
    <col min="11" max="11" width="11.28515625" style="1" bestFit="1" customWidth="1"/>
    <col min="12" max="16384" width="9.140625" style="1"/>
  </cols>
  <sheetData>
    <row r="1" spans="1:11" s="13" customFormat="1" ht="58.5" customHeight="1" thickBot="1">
      <c r="A1" s="173" t="s">
        <v>185</v>
      </c>
      <c r="B1" s="174"/>
      <c r="C1" s="174"/>
      <c r="D1" s="174"/>
      <c r="E1" s="174"/>
      <c r="F1" s="174"/>
      <c r="G1" s="174"/>
      <c r="H1" s="174"/>
      <c r="I1" s="174"/>
      <c r="J1" s="175"/>
    </row>
    <row r="2" spans="1:11" s="2" customFormat="1" ht="24" customHeight="1" thickBot="1">
      <c r="A2" s="85" t="s">
        <v>54</v>
      </c>
      <c r="B2" s="84" t="s">
        <v>55</v>
      </c>
      <c r="C2" s="86" t="s">
        <v>0</v>
      </c>
      <c r="D2" s="87" t="s">
        <v>56</v>
      </c>
      <c r="E2" s="88" t="s">
        <v>57</v>
      </c>
      <c r="F2" s="88" t="s">
        <v>58</v>
      </c>
      <c r="G2" s="88" t="s">
        <v>59</v>
      </c>
      <c r="H2" s="88" t="s">
        <v>60</v>
      </c>
      <c r="I2" s="88" t="s">
        <v>61</v>
      </c>
      <c r="J2" s="89" t="s">
        <v>62</v>
      </c>
    </row>
    <row r="3" spans="1:11" s="9" customFormat="1" ht="18" customHeight="1" thickBot="1">
      <c r="A3" s="81">
        <v>1</v>
      </c>
      <c r="B3" s="82"/>
      <c r="C3" s="176" t="s">
        <v>1</v>
      </c>
      <c r="D3" s="176"/>
      <c r="E3" s="176"/>
      <c r="F3" s="176"/>
      <c r="G3" s="176"/>
      <c r="H3" s="176"/>
      <c r="I3" s="176"/>
      <c r="J3" s="177"/>
    </row>
    <row r="4" spans="1:11" s="11" customFormat="1" ht="25.5" customHeight="1">
      <c r="A4" s="50" t="s">
        <v>137</v>
      </c>
      <c r="B4" s="69" t="s">
        <v>2</v>
      </c>
      <c r="C4" s="53" t="s">
        <v>3</v>
      </c>
      <c r="D4" s="69" t="s">
        <v>4</v>
      </c>
      <c r="E4" s="41" t="s">
        <v>5</v>
      </c>
      <c r="F4" s="38">
        <f>167.21*1.2</f>
        <v>200.65200000000002</v>
      </c>
      <c r="G4" s="41">
        <v>34.54</v>
      </c>
      <c r="H4" s="38">
        <f>E4*F4</f>
        <v>601.95600000000002</v>
      </c>
      <c r="I4" s="47">
        <f>G4*E4</f>
        <v>103.62</v>
      </c>
      <c r="J4" s="38">
        <f>I4+H4</f>
        <v>705.57600000000002</v>
      </c>
    </row>
    <row r="5" spans="1:11" s="11" customFormat="1" ht="25.5" customHeight="1" thickBot="1">
      <c r="A5" s="51" t="s">
        <v>63</v>
      </c>
      <c r="B5" s="70" t="s">
        <v>127</v>
      </c>
      <c r="C5" s="71" t="s">
        <v>119</v>
      </c>
      <c r="D5" s="70" t="s">
        <v>9</v>
      </c>
      <c r="E5" s="42">
        <v>50.05</v>
      </c>
      <c r="F5" s="39">
        <f>2.73*1.2</f>
        <v>3.2759999999999998</v>
      </c>
      <c r="G5" s="42"/>
      <c r="H5" s="39">
        <f t="shared" ref="H5:H7" si="0">E5*F5</f>
        <v>163.96379999999999</v>
      </c>
      <c r="I5" s="48">
        <f t="shared" ref="I5:I7" si="1">G5*E5</f>
        <v>0</v>
      </c>
      <c r="J5" s="39">
        <f>F5*E5</f>
        <v>163.96379999999999</v>
      </c>
    </row>
    <row r="6" spans="1:11" s="11" customFormat="1" ht="25.5" customHeight="1">
      <c r="A6" s="50" t="s">
        <v>118</v>
      </c>
      <c r="B6" s="70" t="s">
        <v>41</v>
      </c>
      <c r="C6" s="72" t="s">
        <v>117</v>
      </c>
      <c r="D6" s="70" t="s">
        <v>109</v>
      </c>
      <c r="E6" s="42">
        <v>2</v>
      </c>
      <c r="F6" s="39">
        <f>600*1.2</f>
        <v>720</v>
      </c>
      <c r="G6" s="42"/>
      <c r="H6" s="39">
        <f t="shared" si="0"/>
        <v>1440</v>
      </c>
      <c r="I6" s="48">
        <f t="shared" si="1"/>
        <v>0</v>
      </c>
      <c r="J6" s="39">
        <f>F6*E6</f>
        <v>1440</v>
      </c>
    </row>
    <row r="7" spans="1:11" s="11" customFormat="1" ht="25.5" customHeight="1" thickBot="1">
      <c r="A7" s="51" t="s">
        <v>174</v>
      </c>
      <c r="B7" s="73" t="s">
        <v>121</v>
      </c>
      <c r="C7" s="55" t="s">
        <v>105</v>
      </c>
      <c r="D7" s="73" t="s">
        <v>4</v>
      </c>
      <c r="E7" s="43">
        <v>50.58</v>
      </c>
      <c r="F7" s="40"/>
      <c r="G7" s="43">
        <v>2</v>
      </c>
      <c r="H7" s="40">
        <f t="shared" si="0"/>
        <v>0</v>
      </c>
      <c r="I7" s="49">
        <f t="shared" si="1"/>
        <v>101.16</v>
      </c>
      <c r="J7" s="40">
        <f>I7+H7</f>
        <v>101.16</v>
      </c>
    </row>
    <row r="8" spans="1:11" ht="18" customHeight="1" thickBot="1">
      <c r="A8" s="178" t="s">
        <v>6</v>
      </c>
      <c r="B8" s="179"/>
      <c r="C8" s="179"/>
      <c r="D8" s="179"/>
      <c r="E8" s="179"/>
      <c r="F8" s="179"/>
      <c r="G8" s="180"/>
      <c r="H8" s="4">
        <f>SUM(H4:H7)</f>
        <v>2205.9198000000001</v>
      </c>
      <c r="I8" s="4">
        <f t="shared" ref="I8:J8" si="2">SUM(I4:I7)</f>
        <v>204.78</v>
      </c>
      <c r="J8" s="4">
        <f t="shared" si="2"/>
        <v>2410.6997999999999</v>
      </c>
      <c r="K8" s="5"/>
    </row>
    <row r="9" spans="1:11" ht="12.75" thickBot="1">
      <c r="A9" s="90">
        <v>2</v>
      </c>
      <c r="B9" s="91"/>
      <c r="C9" s="160" t="s">
        <v>7</v>
      </c>
      <c r="D9" s="161"/>
      <c r="E9" s="161"/>
      <c r="F9" s="161"/>
      <c r="G9" s="161"/>
      <c r="H9" s="161"/>
      <c r="I9" s="161"/>
      <c r="J9" s="162"/>
    </row>
    <row r="10" spans="1:11" s="11" customFormat="1" ht="17.25" customHeight="1">
      <c r="A10" s="50">
        <v>2.1</v>
      </c>
      <c r="B10" s="69">
        <v>6430</v>
      </c>
      <c r="C10" s="53" t="s">
        <v>8</v>
      </c>
      <c r="D10" s="69" t="s">
        <v>9</v>
      </c>
      <c r="E10" s="41">
        <v>10</v>
      </c>
      <c r="F10" s="38"/>
      <c r="G10" s="41">
        <f>30.38*1.2</f>
        <v>36.455999999999996</v>
      </c>
      <c r="H10" s="38">
        <f t="shared" ref="H10:H11" si="3">E10*F10</f>
        <v>0</v>
      </c>
      <c r="I10" s="47">
        <f t="shared" ref="I10:I12" si="4">G10*E10</f>
        <v>364.55999999999995</v>
      </c>
      <c r="J10" s="38">
        <f t="shared" ref="J10:J12" si="5">I10+H10</f>
        <v>364.55999999999995</v>
      </c>
    </row>
    <row r="11" spans="1:11" s="11" customFormat="1" ht="24">
      <c r="A11" s="51">
        <v>2.2000000000000002</v>
      </c>
      <c r="B11" s="70">
        <v>5622</v>
      </c>
      <c r="C11" s="54" t="s">
        <v>10</v>
      </c>
      <c r="D11" s="70" t="s">
        <v>4</v>
      </c>
      <c r="E11" s="42">
        <v>50.05</v>
      </c>
      <c r="F11" s="39"/>
      <c r="G11" s="42">
        <f>3.34*1.2</f>
        <v>4.008</v>
      </c>
      <c r="H11" s="39">
        <f t="shared" si="3"/>
        <v>0</v>
      </c>
      <c r="I11" s="48">
        <f t="shared" si="4"/>
        <v>200.60039999999998</v>
      </c>
      <c r="J11" s="39">
        <f t="shared" si="5"/>
        <v>200.60039999999998</v>
      </c>
    </row>
    <row r="12" spans="1:11" s="11" customFormat="1" ht="24.75" thickBot="1">
      <c r="A12" s="52">
        <v>2.2999999999999998</v>
      </c>
      <c r="B12" s="73">
        <v>72920</v>
      </c>
      <c r="C12" s="55" t="s">
        <v>11</v>
      </c>
      <c r="D12" s="73" t="s">
        <v>9</v>
      </c>
      <c r="E12" s="43">
        <v>10</v>
      </c>
      <c r="F12" s="40"/>
      <c r="G12" s="43">
        <f>5.05*1.2</f>
        <v>6.06</v>
      </c>
      <c r="H12" s="40">
        <v>7.3</v>
      </c>
      <c r="I12" s="49">
        <f t="shared" si="4"/>
        <v>60.599999999999994</v>
      </c>
      <c r="J12" s="40">
        <f t="shared" si="5"/>
        <v>67.899999999999991</v>
      </c>
    </row>
    <row r="13" spans="1:11" ht="12.75" thickBot="1">
      <c r="A13" s="156" t="s">
        <v>12</v>
      </c>
      <c r="B13" s="157"/>
      <c r="C13" s="157"/>
      <c r="D13" s="157"/>
      <c r="E13" s="157"/>
      <c r="F13" s="157"/>
      <c r="G13" s="158"/>
      <c r="H13" s="28">
        <f>SUM(H10:H12)</f>
        <v>7.3</v>
      </c>
      <c r="I13" s="28">
        <f t="shared" ref="I13:J13" si="6">SUM(I10:I12)</f>
        <v>625.7604</v>
      </c>
      <c r="J13" s="28">
        <f t="shared" si="6"/>
        <v>633.06039999999996</v>
      </c>
      <c r="K13" s="5"/>
    </row>
    <row r="14" spans="1:11" ht="12.75" thickBot="1">
      <c r="A14" s="7">
        <v>3</v>
      </c>
      <c r="B14" s="8"/>
      <c r="C14" s="149" t="s">
        <v>175</v>
      </c>
      <c r="D14" s="149"/>
      <c r="E14" s="149"/>
      <c r="F14" s="149"/>
      <c r="G14" s="149"/>
      <c r="H14" s="149"/>
      <c r="I14" s="149"/>
      <c r="J14" s="149"/>
    </row>
    <row r="15" spans="1:11" s="11" customFormat="1" ht="24.75" thickBot="1">
      <c r="A15" s="74" t="s">
        <v>138</v>
      </c>
      <c r="B15" s="75">
        <v>6427</v>
      </c>
      <c r="C15" s="76" t="s">
        <v>131</v>
      </c>
      <c r="D15" s="75" t="s">
        <v>9</v>
      </c>
      <c r="E15" s="77">
        <f>5.4*1.5</f>
        <v>8.1000000000000014</v>
      </c>
      <c r="F15" s="78">
        <v>618.41</v>
      </c>
      <c r="G15" s="77">
        <v>775.64</v>
      </c>
      <c r="H15" s="78">
        <f t="shared" ref="H15" si="7">E15*F15</f>
        <v>5009.121000000001</v>
      </c>
      <c r="I15" s="79">
        <f t="shared" ref="I15" si="8">G15*E15</f>
        <v>6282.6840000000011</v>
      </c>
      <c r="J15" s="78">
        <f t="shared" ref="J15" si="9">I15+H15</f>
        <v>11291.805000000002</v>
      </c>
    </row>
    <row r="16" spans="1:11" ht="12.75" thickBot="1">
      <c r="A16" s="146" t="s">
        <v>13</v>
      </c>
      <c r="B16" s="147"/>
      <c r="C16" s="147"/>
      <c r="D16" s="147"/>
      <c r="E16" s="147"/>
      <c r="F16" s="147"/>
      <c r="G16" s="148"/>
      <c r="H16" s="28">
        <f>SUM(H15:H15)</f>
        <v>5009.121000000001</v>
      </c>
      <c r="I16" s="28">
        <f>SUM(I15:I15)</f>
        <v>6282.6840000000011</v>
      </c>
      <c r="J16" s="28">
        <f>SUM(J15:J15)</f>
        <v>11291.805000000002</v>
      </c>
      <c r="K16" s="5"/>
    </row>
    <row r="17" spans="1:11">
      <c r="A17" s="7">
        <v>4</v>
      </c>
      <c r="B17" s="8"/>
      <c r="C17" s="149" t="s">
        <v>178</v>
      </c>
      <c r="D17" s="149"/>
      <c r="E17" s="149"/>
      <c r="F17" s="149"/>
      <c r="G17" s="149"/>
      <c r="H17" s="149"/>
      <c r="I17" s="149"/>
      <c r="J17" s="149"/>
    </row>
    <row r="18" spans="1:11" s="11" customFormat="1" ht="48.75" thickBot="1">
      <c r="A18" s="94" t="s">
        <v>139</v>
      </c>
      <c r="B18" s="95" t="s">
        <v>110</v>
      </c>
      <c r="C18" s="96" t="s">
        <v>120</v>
      </c>
      <c r="D18" s="95" t="s">
        <v>4</v>
      </c>
      <c r="E18" s="97">
        <f>50.82*1.5</f>
        <v>76.23</v>
      </c>
      <c r="F18" s="98">
        <f>39.18*1.2</f>
        <v>47.015999999999998</v>
      </c>
      <c r="G18" s="97">
        <v>22.86</v>
      </c>
      <c r="H18" s="98">
        <f>E18*F18</f>
        <v>3584.0296800000001</v>
      </c>
      <c r="I18" s="99">
        <f>G18*E18</f>
        <v>1742.6178</v>
      </c>
      <c r="J18" s="98">
        <f>I18+H18</f>
        <v>5326.6474799999996</v>
      </c>
    </row>
    <row r="19" spans="1:11" ht="16.5" customHeight="1" thickBot="1">
      <c r="A19" s="146" t="s">
        <v>14</v>
      </c>
      <c r="B19" s="147"/>
      <c r="C19" s="147"/>
      <c r="D19" s="147"/>
      <c r="E19" s="147"/>
      <c r="F19" s="147"/>
      <c r="G19" s="148"/>
      <c r="H19" s="28">
        <f>SUM(H17:H18)</f>
        <v>3584.0296800000001</v>
      </c>
      <c r="I19" s="28">
        <f>SUM(I17:I18)</f>
        <v>1742.6178</v>
      </c>
      <c r="J19" s="28">
        <f>SUM(J17:J18)</f>
        <v>5326.6474799999996</v>
      </c>
      <c r="K19" s="5"/>
    </row>
    <row r="20" spans="1:11" ht="12.75" thickBot="1">
      <c r="A20" s="83">
        <v>5</v>
      </c>
      <c r="B20" s="91"/>
      <c r="C20" s="163" t="s">
        <v>176</v>
      </c>
      <c r="D20" s="149"/>
      <c r="E20" s="149"/>
      <c r="F20" s="149"/>
      <c r="G20" s="149"/>
      <c r="H20" s="149"/>
      <c r="I20" s="149"/>
      <c r="J20" s="149"/>
    </row>
    <row r="21" spans="1:11" s="11" customFormat="1">
      <c r="A21" s="51" t="s">
        <v>141</v>
      </c>
      <c r="B21" s="70">
        <v>22</v>
      </c>
      <c r="C21" s="54" t="s">
        <v>134</v>
      </c>
      <c r="D21" s="70" t="s">
        <v>133</v>
      </c>
      <c r="E21" s="42">
        <f>39.3*1.5</f>
        <v>58.949999999999996</v>
      </c>
      <c r="F21" s="39">
        <v>3.3</v>
      </c>
      <c r="G21" s="42"/>
      <c r="H21" s="39">
        <f t="shared" ref="H21:H24" si="10">E21*F21</f>
        <v>194.53499999999997</v>
      </c>
      <c r="I21" s="48">
        <f t="shared" ref="I21:I24" si="11">G21*E21</f>
        <v>0</v>
      </c>
      <c r="J21" s="39">
        <f t="shared" ref="J21:J24" si="12">I21+H21</f>
        <v>194.53499999999997</v>
      </c>
    </row>
    <row r="22" spans="1:11" s="11" customFormat="1">
      <c r="A22" s="51" t="s">
        <v>140</v>
      </c>
      <c r="B22" s="70">
        <v>23</v>
      </c>
      <c r="C22" s="54" t="s">
        <v>135</v>
      </c>
      <c r="D22" s="70" t="s">
        <v>133</v>
      </c>
      <c r="E22" s="42">
        <f>135.7*1.5</f>
        <v>203.54999999999998</v>
      </c>
      <c r="F22" s="39">
        <v>3.22</v>
      </c>
      <c r="G22" s="42"/>
      <c r="H22" s="39">
        <f t="shared" si="10"/>
        <v>655.43100000000004</v>
      </c>
      <c r="I22" s="48">
        <f t="shared" si="11"/>
        <v>0</v>
      </c>
      <c r="J22" s="39">
        <f t="shared" si="12"/>
        <v>655.43100000000004</v>
      </c>
    </row>
    <row r="23" spans="1:11" s="11" customFormat="1">
      <c r="A23" s="51" t="s">
        <v>142</v>
      </c>
      <c r="B23" s="70">
        <v>26</v>
      </c>
      <c r="C23" s="54" t="s">
        <v>132</v>
      </c>
      <c r="D23" s="70" t="s">
        <v>133</v>
      </c>
      <c r="E23" s="42">
        <f>128.8*1.5</f>
        <v>193.20000000000002</v>
      </c>
      <c r="F23" s="39">
        <v>2.9</v>
      </c>
      <c r="G23" s="42"/>
      <c r="H23" s="39">
        <f t="shared" si="10"/>
        <v>560.28000000000009</v>
      </c>
      <c r="I23" s="48">
        <f t="shared" si="11"/>
        <v>0</v>
      </c>
      <c r="J23" s="39">
        <f t="shared" si="12"/>
        <v>560.28000000000009</v>
      </c>
    </row>
    <row r="24" spans="1:11" s="11" customFormat="1" ht="12.75" thickBot="1">
      <c r="A24" s="52" t="s">
        <v>143</v>
      </c>
      <c r="B24" s="73">
        <v>39</v>
      </c>
      <c r="C24" s="55" t="s">
        <v>136</v>
      </c>
      <c r="D24" s="73" t="s">
        <v>133</v>
      </c>
      <c r="E24" s="43">
        <f>137.9*1.5</f>
        <v>206.85000000000002</v>
      </c>
      <c r="F24" s="40">
        <v>3.24</v>
      </c>
      <c r="G24" s="43"/>
      <c r="H24" s="40">
        <f t="shared" si="10"/>
        <v>670.19400000000007</v>
      </c>
      <c r="I24" s="49">
        <f t="shared" si="11"/>
        <v>0</v>
      </c>
      <c r="J24" s="40">
        <f t="shared" si="12"/>
        <v>670.19400000000007</v>
      </c>
    </row>
    <row r="25" spans="1:11" ht="16.5" customHeight="1" thickBot="1">
      <c r="A25" s="156" t="s">
        <v>15</v>
      </c>
      <c r="B25" s="157"/>
      <c r="C25" s="157"/>
      <c r="D25" s="157"/>
      <c r="E25" s="157"/>
      <c r="F25" s="157"/>
      <c r="G25" s="158"/>
      <c r="H25" s="28">
        <f>SUM(H21:H24)</f>
        <v>2080.44</v>
      </c>
      <c r="I25" s="28">
        <f>SUM(I21:I24)</f>
        <v>0</v>
      </c>
      <c r="J25" s="28">
        <f>SUM(J21:J24)</f>
        <v>2080.44</v>
      </c>
      <c r="K25" s="5"/>
    </row>
    <row r="26" spans="1:11" ht="12.75" thickBot="1">
      <c r="A26" s="7">
        <v>6</v>
      </c>
      <c r="B26" s="8"/>
      <c r="C26" s="149" t="s">
        <v>177</v>
      </c>
      <c r="D26" s="149"/>
      <c r="E26" s="149"/>
      <c r="F26" s="149"/>
      <c r="G26" s="149"/>
      <c r="H26" s="149"/>
      <c r="I26" s="149"/>
      <c r="J26" s="149"/>
    </row>
    <row r="27" spans="1:11" s="11" customFormat="1" ht="24.75" thickBot="1">
      <c r="A27" s="74" t="s">
        <v>144</v>
      </c>
      <c r="B27" s="75">
        <v>5970</v>
      </c>
      <c r="C27" s="76" t="s">
        <v>145</v>
      </c>
      <c r="D27" s="75" t="s">
        <v>4</v>
      </c>
      <c r="E27" s="77">
        <f>68.9*1.5</f>
        <v>103.35000000000001</v>
      </c>
      <c r="F27" s="78">
        <v>13.66</v>
      </c>
      <c r="G27" s="77">
        <v>24.65</v>
      </c>
      <c r="H27" s="78">
        <f>E27*F27</f>
        <v>1411.7610000000002</v>
      </c>
      <c r="I27" s="79">
        <f>G27*E27</f>
        <v>2547.5774999999999</v>
      </c>
      <c r="J27" s="78">
        <f>I27+H27</f>
        <v>3959.3384999999998</v>
      </c>
    </row>
    <row r="28" spans="1:11" ht="16.5" customHeight="1" thickBot="1">
      <c r="A28" s="150" t="s">
        <v>15</v>
      </c>
      <c r="B28" s="151"/>
      <c r="C28" s="151"/>
      <c r="D28" s="151"/>
      <c r="E28" s="151"/>
      <c r="F28" s="151"/>
      <c r="G28" s="152"/>
      <c r="H28" s="4">
        <f>SUM(H27)</f>
        <v>1411.7610000000002</v>
      </c>
      <c r="I28" s="4">
        <f>SUM(I27)</f>
        <v>2547.5774999999999</v>
      </c>
      <c r="J28" s="4">
        <f>SUM(J27)</f>
        <v>3959.3384999999998</v>
      </c>
      <c r="K28" s="5"/>
    </row>
    <row r="29" spans="1:11" ht="12.75" thickBot="1">
      <c r="A29" s="83">
        <v>7</v>
      </c>
      <c r="B29" s="92"/>
      <c r="C29" s="163" t="s">
        <v>108</v>
      </c>
      <c r="D29" s="149"/>
      <c r="E29" s="149"/>
      <c r="F29" s="149"/>
      <c r="G29" s="149"/>
      <c r="H29" s="149"/>
      <c r="I29" s="149"/>
      <c r="J29" s="149"/>
    </row>
    <row r="30" spans="1:11" ht="15" customHeight="1" thickBot="1">
      <c r="A30" s="101" t="s">
        <v>146</v>
      </c>
      <c r="B30" s="100"/>
      <c r="C30" s="102" t="s">
        <v>16</v>
      </c>
      <c r="D30" s="103"/>
      <c r="E30" s="104"/>
      <c r="F30" s="105"/>
      <c r="G30" s="104"/>
      <c r="H30" s="105"/>
      <c r="I30" s="104"/>
      <c r="J30" s="105"/>
    </row>
    <row r="31" spans="1:11" s="11" customFormat="1" ht="36.75" thickBot="1">
      <c r="A31" s="74" t="s">
        <v>179</v>
      </c>
      <c r="B31" s="75" t="s">
        <v>64</v>
      </c>
      <c r="C31" s="76" t="s">
        <v>166</v>
      </c>
      <c r="D31" s="75" t="s">
        <v>34</v>
      </c>
      <c r="E31" s="77">
        <v>2</v>
      </c>
      <c r="F31" s="78">
        <f>189.26*1.2</f>
        <v>227.11199999999999</v>
      </c>
      <c r="G31" s="77">
        <v>84.93</v>
      </c>
      <c r="H31" s="78">
        <f t="shared" ref="H31" si="13">E31*F31</f>
        <v>454.22399999999999</v>
      </c>
      <c r="I31" s="79">
        <f t="shared" ref="I31" si="14">G31*E31</f>
        <v>169.86</v>
      </c>
      <c r="J31" s="78">
        <f t="shared" ref="J31" si="15">I31+H31</f>
        <v>624.08400000000006</v>
      </c>
    </row>
    <row r="32" spans="1:11" s="11" customFormat="1" ht="15" customHeight="1" thickBot="1">
      <c r="A32" s="101" t="s">
        <v>147</v>
      </c>
      <c r="B32" s="56"/>
      <c r="C32" s="57" t="s">
        <v>17</v>
      </c>
      <c r="D32" s="56"/>
      <c r="E32" s="58"/>
      <c r="F32" s="58"/>
      <c r="G32" s="58"/>
      <c r="H32" s="58">
        <f t="shared" ref="H32" si="16">E32*F32</f>
        <v>0</v>
      </c>
      <c r="I32" s="59">
        <f t="shared" ref="I32" si="17">G32*E32</f>
        <v>0</v>
      </c>
      <c r="J32" s="60">
        <f t="shared" ref="J32" si="18">I32+H32</f>
        <v>0</v>
      </c>
    </row>
    <row r="33" spans="1:11" s="11" customFormat="1" ht="36.75" thickBot="1">
      <c r="A33" s="74" t="s">
        <v>180</v>
      </c>
      <c r="B33" s="75" t="s">
        <v>122</v>
      </c>
      <c r="C33" s="76" t="s">
        <v>186</v>
      </c>
      <c r="D33" s="75" t="s">
        <v>4</v>
      </c>
      <c r="E33" s="77">
        <f>1.2*1.2</f>
        <v>1.44</v>
      </c>
      <c r="F33" s="78">
        <f>490.16*1.2</f>
        <v>588.19200000000001</v>
      </c>
      <c r="G33" s="77">
        <v>42.08</v>
      </c>
      <c r="H33" s="78">
        <f t="shared" ref="H33" si="19">E33*F33</f>
        <v>846.99648000000002</v>
      </c>
      <c r="I33" s="79">
        <f t="shared" ref="I33" si="20">G33*E33</f>
        <v>60.595199999999998</v>
      </c>
      <c r="J33" s="78">
        <f t="shared" ref="J33" si="21">I33+H33</f>
        <v>907.59168</v>
      </c>
    </row>
    <row r="34" spans="1:11" s="11" customFormat="1" ht="36.75" thickBot="1">
      <c r="A34" s="101" t="s">
        <v>148</v>
      </c>
      <c r="B34" s="75" t="s">
        <v>122</v>
      </c>
      <c r="C34" s="76" t="s">
        <v>187</v>
      </c>
      <c r="D34" s="75" t="s">
        <v>4</v>
      </c>
      <c r="E34" s="77">
        <v>1.5</v>
      </c>
      <c r="F34" s="78">
        <f>490.16*1.2</f>
        <v>588.19200000000001</v>
      </c>
      <c r="G34" s="77">
        <v>42.08</v>
      </c>
      <c r="H34" s="78">
        <f t="shared" ref="H34" si="22">E34*F34</f>
        <v>882.28800000000001</v>
      </c>
      <c r="I34" s="79">
        <f t="shared" ref="I34" si="23">G34*E34</f>
        <v>63.12</v>
      </c>
      <c r="J34" s="78">
        <f t="shared" ref="J34" si="24">I34+H34</f>
        <v>945.40800000000002</v>
      </c>
    </row>
    <row r="35" spans="1:11" ht="16.5" customHeight="1" thickBot="1">
      <c r="A35" s="150" t="s">
        <v>18</v>
      </c>
      <c r="B35" s="151"/>
      <c r="C35" s="151"/>
      <c r="D35" s="151"/>
      <c r="E35" s="151"/>
      <c r="F35" s="151"/>
      <c r="G35" s="152"/>
      <c r="H35" s="4">
        <f>SUM(H31:H33)</f>
        <v>1301.22048</v>
      </c>
      <c r="I35" s="4">
        <f>SUM(I31:I33)</f>
        <v>230.45520000000002</v>
      </c>
      <c r="J35" s="4">
        <f>SUM(J31:J33)</f>
        <v>1531.6756800000001</v>
      </c>
      <c r="K35" s="5"/>
    </row>
    <row r="36" spans="1:11" s="3" customFormat="1" ht="12.75" thickBot="1">
      <c r="A36" s="61">
        <v>8</v>
      </c>
      <c r="B36" s="62"/>
      <c r="C36" s="63" t="s">
        <v>19</v>
      </c>
      <c r="D36" s="62"/>
      <c r="E36" s="64"/>
      <c r="F36" s="65"/>
      <c r="G36" s="64"/>
      <c r="H36" s="65"/>
      <c r="I36" s="66"/>
      <c r="J36" s="67"/>
    </row>
    <row r="37" spans="1:11" s="11" customFormat="1" ht="24.75" thickBot="1">
      <c r="A37" s="50" t="s">
        <v>69</v>
      </c>
      <c r="B37" s="69" t="s">
        <v>65</v>
      </c>
      <c r="C37" s="53" t="s">
        <v>115</v>
      </c>
      <c r="D37" s="69" t="s">
        <v>4</v>
      </c>
      <c r="E37" s="97">
        <f>50.82*1.5</f>
        <v>76.23</v>
      </c>
      <c r="F37" s="38">
        <f>41.55*1.2</f>
        <v>49.859999999999992</v>
      </c>
      <c r="G37" s="35">
        <v>35.700000000000003</v>
      </c>
      <c r="H37" s="18">
        <f t="shared" ref="H37:H38" si="25">E37*F37</f>
        <v>3800.8277999999996</v>
      </c>
      <c r="I37" s="19">
        <f t="shared" ref="I37:I38" si="26">G37*E37</f>
        <v>2721.4110000000005</v>
      </c>
      <c r="J37" s="20">
        <f t="shared" ref="J37:J38" si="27">I37+H37</f>
        <v>6522.2388000000001</v>
      </c>
    </row>
    <row r="38" spans="1:11" s="11" customFormat="1" ht="24" customHeight="1" thickBot="1">
      <c r="A38" s="51" t="s">
        <v>149</v>
      </c>
      <c r="B38" s="70" t="s">
        <v>66</v>
      </c>
      <c r="C38" s="54" t="s">
        <v>116</v>
      </c>
      <c r="D38" s="70" t="s">
        <v>4</v>
      </c>
      <c r="E38" s="97">
        <f>50.82*1.5</f>
        <v>76.23</v>
      </c>
      <c r="F38" s="39">
        <f>25.18*1.2</f>
        <v>30.215999999999998</v>
      </c>
      <c r="G38" s="36">
        <v>41.31</v>
      </c>
      <c r="H38" s="14">
        <f t="shared" si="25"/>
        <v>2303.3656799999999</v>
      </c>
      <c r="I38" s="15">
        <f t="shared" si="26"/>
        <v>3149.0613000000003</v>
      </c>
      <c r="J38" s="16">
        <f t="shared" si="27"/>
        <v>5452.4269800000002</v>
      </c>
    </row>
    <row r="39" spans="1:11" s="11" customFormat="1" ht="12.75" customHeight="1">
      <c r="A39" s="51" t="s">
        <v>150</v>
      </c>
      <c r="B39" s="70" t="s">
        <v>67</v>
      </c>
      <c r="C39" s="54" t="s">
        <v>111</v>
      </c>
      <c r="D39" s="70" t="s">
        <v>4</v>
      </c>
      <c r="E39" s="42">
        <v>50.05</v>
      </c>
      <c r="F39" s="39">
        <f>1.41*1.2</f>
        <v>1.6919999999999999</v>
      </c>
      <c r="G39" s="36">
        <v>6.19</v>
      </c>
      <c r="H39" s="14">
        <f t="shared" ref="H39:H41" si="28">E39*F39</f>
        <v>84.684599999999989</v>
      </c>
      <c r="I39" s="15">
        <f t="shared" ref="I39:I41" si="29">G39*E39</f>
        <v>309.80950000000001</v>
      </c>
      <c r="J39" s="16">
        <f t="shared" ref="J39:J41" si="30">I39+H39</f>
        <v>394.4941</v>
      </c>
    </row>
    <row r="40" spans="1:11" s="11" customFormat="1" ht="15" customHeight="1">
      <c r="A40" s="51" t="s">
        <v>151</v>
      </c>
      <c r="B40" s="70" t="s">
        <v>68</v>
      </c>
      <c r="C40" s="54" t="s">
        <v>112</v>
      </c>
      <c r="D40" s="70" t="s">
        <v>4</v>
      </c>
      <c r="E40" s="42">
        <v>50.05</v>
      </c>
      <c r="F40" s="39">
        <f>1.91*1.2</f>
        <v>2.2919999999999998</v>
      </c>
      <c r="G40" s="36">
        <v>17.93</v>
      </c>
      <c r="H40" s="14">
        <f t="shared" ref="H40" si="31">E40*F40</f>
        <v>114.71459999999999</v>
      </c>
      <c r="I40" s="15">
        <f t="shared" ref="I40" si="32">G40*E40</f>
        <v>897.39649999999995</v>
      </c>
      <c r="J40" s="16">
        <f t="shared" ref="J40" si="33">I40+H40</f>
        <v>1012.1111</v>
      </c>
    </row>
    <row r="41" spans="1:11" s="11" customFormat="1" ht="15" customHeight="1" thickBot="1">
      <c r="A41" s="52" t="s">
        <v>152</v>
      </c>
      <c r="B41" s="73" t="s">
        <v>68</v>
      </c>
      <c r="C41" s="55" t="s">
        <v>130</v>
      </c>
      <c r="D41" s="73" t="s">
        <v>4</v>
      </c>
      <c r="E41" s="43">
        <v>50.05</v>
      </c>
      <c r="F41" s="40">
        <f>1.91*1.2</f>
        <v>2.2919999999999998</v>
      </c>
      <c r="G41" s="37">
        <v>17.93</v>
      </c>
      <c r="H41" s="29">
        <f t="shared" si="28"/>
        <v>114.71459999999999</v>
      </c>
      <c r="I41" s="30">
        <f t="shared" si="29"/>
        <v>897.39649999999995</v>
      </c>
      <c r="J41" s="31">
        <f t="shared" si="30"/>
        <v>1012.1111</v>
      </c>
    </row>
    <row r="42" spans="1:11" ht="12.75" customHeight="1" thickBot="1">
      <c r="A42" s="153" t="s">
        <v>20</v>
      </c>
      <c r="B42" s="154"/>
      <c r="C42" s="154"/>
      <c r="D42" s="154"/>
      <c r="E42" s="154"/>
      <c r="F42" s="154"/>
      <c r="G42" s="155"/>
      <c r="H42" s="28">
        <f>SUM(H37:H41)</f>
        <v>6418.30728</v>
      </c>
      <c r="I42" s="28">
        <f t="shared" ref="I42:J42" si="34">SUM(I37:I41)</f>
        <v>7975.0748000000012</v>
      </c>
      <c r="J42" s="28">
        <f t="shared" si="34"/>
        <v>14393.382079999999</v>
      </c>
      <c r="K42" s="5"/>
    </row>
    <row r="43" spans="1:11">
      <c r="A43" s="7">
        <v>9</v>
      </c>
      <c r="B43" s="8"/>
      <c r="C43" s="149" t="s">
        <v>21</v>
      </c>
      <c r="D43" s="149"/>
      <c r="E43" s="149"/>
      <c r="F43" s="149"/>
      <c r="G43" s="149"/>
      <c r="H43" s="149"/>
      <c r="I43" s="149"/>
      <c r="J43" s="149"/>
    </row>
    <row r="44" spans="1:11" s="11" customFormat="1" ht="24.75" thickBot="1">
      <c r="A44" s="27" t="s">
        <v>153</v>
      </c>
      <c r="B44" s="25" t="s">
        <v>70</v>
      </c>
      <c r="C44" s="26" t="s">
        <v>113</v>
      </c>
      <c r="D44" s="25" t="s">
        <v>4</v>
      </c>
      <c r="E44" s="23">
        <v>15</v>
      </c>
      <c r="F44" s="23">
        <f>3.14*1.2</f>
        <v>3.7679999999999998</v>
      </c>
      <c r="G44" s="23">
        <v>3.76</v>
      </c>
      <c r="H44" s="23">
        <f>E44*F44</f>
        <v>56.519999999999996</v>
      </c>
      <c r="I44" s="24">
        <f>G44*E44</f>
        <v>56.4</v>
      </c>
      <c r="J44" s="23">
        <f>I44+H44</f>
        <v>112.91999999999999</v>
      </c>
    </row>
    <row r="45" spans="1:11" ht="12.75" thickBot="1">
      <c r="A45" s="166" t="s">
        <v>22</v>
      </c>
      <c r="B45" s="167"/>
      <c r="C45" s="167"/>
      <c r="D45" s="167"/>
      <c r="E45" s="167"/>
      <c r="F45" s="167"/>
      <c r="G45" s="168"/>
      <c r="H45" s="106">
        <f>H44</f>
        <v>56.519999999999996</v>
      </c>
      <c r="I45" s="106">
        <f t="shared" ref="I45:J45" si="35">I44</f>
        <v>56.4</v>
      </c>
      <c r="J45" s="106">
        <f t="shared" si="35"/>
        <v>112.91999999999999</v>
      </c>
      <c r="K45" s="5"/>
    </row>
    <row r="46" spans="1:11" ht="12.75" thickBot="1">
      <c r="A46" s="90">
        <v>10</v>
      </c>
      <c r="B46" s="91"/>
      <c r="C46" s="169" t="s">
        <v>23</v>
      </c>
      <c r="D46" s="170"/>
      <c r="E46" s="170"/>
      <c r="F46" s="170"/>
      <c r="G46" s="170"/>
      <c r="H46" s="170"/>
      <c r="I46" s="170"/>
      <c r="J46" s="171"/>
    </row>
    <row r="47" spans="1:11">
      <c r="A47" s="107" t="s">
        <v>154</v>
      </c>
      <c r="B47" s="110"/>
      <c r="C47" s="112" t="s">
        <v>24</v>
      </c>
      <c r="D47" s="116"/>
      <c r="E47" s="93"/>
      <c r="F47" s="123"/>
      <c r="G47" s="93"/>
      <c r="H47" s="123"/>
      <c r="I47" s="93"/>
      <c r="J47" s="120"/>
    </row>
    <row r="48" spans="1:11" s="11" customFormat="1" ht="49.5">
      <c r="A48" s="80" t="s">
        <v>155</v>
      </c>
      <c r="B48" s="70" t="s">
        <v>71</v>
      </c>
      <c r="C48" s="113" t="s">
        <v>167</v>
      </c>
      <c r="D48" s="117" t="s">
        <v>4</v>
      </c>
      <c r="E48" s="39">
        <v>40</v>
      </c>
      <c r="F48" s="42">
        <f>20.47*1.2</f>
        <v>24.563999999999997</v>
      </c>
      <c r="G48" s="39">
        <v>10.07</v>
      </c>
      <c r="H48" s="42">
        <f t="shared" ref="H48" si="36">E48*F48</f>
        <v>982.55999999999983</v>
      </c>
      <c r="I48" s="127">
        <f t="shared" ref="I48" si="37">G48*E48</f>
        <v>402.8</v>
      </c>
      <c r="J48" s="36">
        <f t="shared" ref="J48" si="38">I48+H48</f>
        <v>1385.36</v>
      </c>
    </row>
    <row r="49" spans="1:11" ht="18" customHeight="1">
      <c r="A49" s="108" t="s">
        <v>156</v>
      </c>
      <c r="B49" s="111"/>
      <c r="C49" s="114" t="s">
        <v>25</v>
      </c>
      <c r="D49" s="118"/>
      <c r="E49" s="122"/>
      <c r="F49" s="124"/>
      <c r="G49" s="122"/>
      <c r="H49" s="124"/>
      <c r="I49" s="122"/>
      <c r="J49" s="121"/>
    </row>
    <row r="50" spans="1:11" s="11" customFormat="1" ht="24.75" thickBot="1">
      <c r="A50" s="109" t="s">
        <v>157</v>
      </c>
      <c r="B50" s="73" t="s">
        <v>72</v>
      </c>
      <c r="C50" s="115" t="s">
        <v>168</v>
      </c>
      <c r="D50" s="119" t="s">
        <v>4</v>
      </c>
      <c r="E50" s="40">
        <v>163</v>
      </c>
      <c r="F50" s="42">
        <f>3.83*1.2</f>
        <v>4.5960000000000001</v>
      </c>
      <c r="G50" s="40">
        <v>6.12</v>
      </c>
      <c r="H50" s="126">
        <f t="shared" ref="H50" si="39">E50*F50</f>
        <v>749.14800000000002</v>
      </c>
      <c r="I50" s="128">
        <f t="shared" ref="I50" si="40">G50*E50</f>
        <v>997.56000000000006</v>
      </c>
      <c r="J50" s="125">
        <f t="shared" ref="J50" si="41">I50+H50</f>
        <v>1746.7080000000001</v>
      </c>
    </row>
    <row r="51" spans="1:11" ht="12.75" thickBot="1">
      <c r="A51" s="150" t="s">
        <v>26</v>
      </c>
      <c r="B51" s="151"/>
      <c r="C51" s="151"/>
      <c r="D51" s="151"/>
      <c r="E51" s="151"/>
      <c r="F51" s="151"/>
      <c r="G51" s="172"/>
      <c r="H51" s="4">
        <f>SUM(H48:H50)</f>
        <v>1731.7079999999999</v>
      </c>
      <c r="I51" s="4">
        <f>SUM(I48:I50)</f>
        <v>1400.3600000000001</v>
      </c>
      <c r="J51" s="4">
        <f>SUM(J48:J50)</f>
        <v>3132.0680000000002</v>
      </c>
      <c r="K51" s="5"/>
    </row>
    <row r="52" spans="1:11" ht="12.75" thickBot="1">
      <c r="A52" s="7">
        <v>11</v>
      </c>
      <c r="B52" s="8"/>
      <c r="C52" s="149" t="s">
        <v>27</v>
      </c>
      <c r="D52" s="149"/>
      <c r="E52" s="149"/>
      <c r="F52" s="149"/>
      <c r="G52" s="149"/>
      <c r="H52" s="149"/>
      <c r="I52" s="149"/>
      <c r="J52" s="149"/>
    </row>
    <row r="53" spans="1:11" s="11" customFormat="1" ht="24">
      <c r="A53" s="50" t="s">
        <v>158</v>
      </c>
      <c r="B53" s="69" t="s">
        <v>28</v>
      </c>
      <c r="C53" s="53" t="s">
        <v>169</v>
      </c>
      <c r="D53" s="69" t="s">
        <v>4</v>
      </c>
      <c r="E53" s="129">
        <v>163</v>
      </c>
      <c r="F53" s="38">
        <f>2.32*1.2</f>
        <v>2.7839999999999998</v>
      </c>
      <c r="G53" s="41">
        <v>3.06</v>
      </c>
      <c r="H53" s="38">
        <f t="shared" ref="H53:H54" si="42">E53*F53</f>
        <v>453.79199999999997</v>
      </c>
      <c r="I53" s="47">
        <f t="shared" ref="I53:I54" si="43">G53*E53</f>
        <v>498.78000000000003</v>
      </c>
      <c r="J53" s="38">
        <f t="shared" ref="J53:J54" si="44">I53+H53</f>
        <v>952.572</v>
      </c>
    </row>
    <row r="54" spans="1:11" s="11" customFormat="1" ht="25.5" thickBot="1">
      <c r="A54" s="52" t="s">
        <v>159</v>
      </c>
      <c r="B54" s="73" t="s">
        <v>29</v>
      </c>
      <c r="C54" s="55" t="s">
        <v>170</v>
      </c>
      <c r="D54" s="73" t="s">
        <v>4</v>
      </c>
      <c r="E54" s="43">
        <v>163</v>
      </c>
      <c r="F54" s="40">
        <f>4.16*1.2</f>
        <v>4.992</v>
      </c>
      <c r="G54" s="43">
        <v>10.19</v>
      </c>
      <c r="H54" s="40">
        <f t="shared" si="42"/>
        <v>813.69600000000003</v>
      </c>
      <c r="I54" s="49">
        <f t="shared" si="43"/>
        <v>1660.97</v>
      </c>
      <c r="J54" s="40">
        <f t="shared" si="44"/>
        <v>2474.6660000000002</v>
      </c>
    </row>
    <row r="55" spans="1:11" ht="12.75" thickBot="1">
      <c r="A55" s="150" t="s">
        <v>30</v>
      </c>
      <c r="B55" s="151"/>
      <c r="C55" s="151"/>
      <c r="D55" s="151"/>
      <c r="E55" s="151"/>
      <c r="F55" s="151"/>
      <c r="G55" s="152"/>
      <c r="H55" s="4">
        <f>SUM(H53:H54)</f>
        <v>1267.4880000000001</v>
      </c>
      <c r="I55" s="4">
        <f t="shared" ref="I55:J55" si="45">SUM(I53:I54)</f>
        <v>2159.75</v>
      </c>
      <c r="J55" s="4">
        <f t="shared" si="45"/>
        <v>3427.2380000000003</v>
      </c>
      <c r="K55" s="5"/>
    </row>
    <row r="56" spans="1:11" ht="12.75" thickBot="1">
      <c r="A56" s="90">
        <v>12</v>
      </c>
      <c r="B56" s="91"/>
      <c r="C56" s="160" t="s">
        <v>31</v>
      </c>
      <c r="D56" s="161"/>
      <c r="E56" s="161"/>
      <c r="F56" s="161"/>
      <c r="G56" s="161"/>
      <c r="H56" s="161"/>
      <c r="I56" s="161"/>
      <c r="J56" s="162"/>
    </row>
    <row r="57" spans="1:11" s="11" customFormat="1" ht="73.5" customHeight="1" thickBot="1">
      <c r="A57" s="130" t="s">
        <v>181</v>
      </c>
      <c r="B57" s="95" t="s">
        <v>73</v>
      </c>
      <c r="C57" s="131" t="s">
        <v>171</v>
      </c>
      <c r="D57" s="95" t="s">
        <v>4</v>
      </c>
      <c r="E57" s="132">
        <v>77</v>
      </c>
      <c r="F57" s="98">
        <v>32.200000000000003</v>
      </c>
      <c r="G57" s="132">
        <v>22.97</v>
      </c>
      <c r="H57" s="98">
        <f t="shared" ref="H57" si="46">E57*F57</f>
        <v>2479.4</v>
      </c>
      <c r="I57" s="133">
        <f t="shared" ref="I57" si="47">G57*E57</f>
        <v>1768.6899999999998</v>
      </c>
      <c r="J57" s="98">
        <f t="shared" ref="J57" si="48">I57+H57</f>
        <v>4248.09</v>
      </c>
    </row>
    <row r="58" spans="1:11" ht="12.75" thickBot="1">
      <c r="A58" s="150" t="s">
        <v>32</v>
      </c>
      <c r="B58" s="151"/>
      <c r="C58" s="151"/>
      <c r="D58" s="151"/>
      <c r="E58" s="151"/>
      <c r="F58" s="151"/>
      <c r="G58" s="152"/>
      <c r="H58" s="4">
        <f>SUM(H57:H57)</f>
        <v>2479.4</v>
      </c>
      <c r="I58" s="4">
        <f>SUM(I57:I57)</f>
        <v>1768.6899999999998</v>
      </c>
      <c r="J58" s="4">
        <f>SUM(J57:J57)</f>
        <v>4248.09</v>
      </c>
      <c r="K58" s="5"/>
    </row>
    <row r="59" spans="1:11" ht="12.75" thickBot="1">
      <c r="A59" s="68">
        <v>13</v>
      </c>
      <c r="B59" s="134"/>
      <c r="C59" s="164" t="s">
        <v>33</v>
      </c>
      <c r="D59" s="164"/>
      <c r="E59" s="164"/>
      <c r="F59" s="164"/>
      <c r="G59" s="164"/>
      <c r="H59" s="164"/>
      <c r="I59" s="164"/>
      <c r="J59" s="165"/>
    </row>
    <row r="60" spans="1:11" s="11" customFormat="1" ht="35.25" customHeight="1">
      <c r="A60" s="45" t="s">
        <v>81</v>
      </c>
      <c r="B60" s="117" t="s">
        <v>75</v>
      </c>
      <c r="C60" s="136" t="s">
        <v>106</v>
      </c>
      <c r="D60" s="117" t="s">
        <v>34</v>
      </c>
      <c r="E60" s="38">
        <v>4</v>
      </c>
      <c r="F60" s="42">
        <v>53.48</v>
      </c>
      <c r="G60" s="38">
        <v>23.78</v>
      </c>
      <c r="H60" s="42">
        <f t="shared" ref="H60:H64" si="49">E60*F60</f>
        <v>213.92</v>
      </c>
      <c r="I60" s="139">
        <f t="shared" ref="I60:I64" si="50">G60*E60</f>
        <v>95.12</v>
      </c>
      <c r="J60" s="137">
        <f t="shared" ref="J60:J64" si="51">I60+H60</f>
        <v>309.03999999999996</v>
      </c>
    </row>
    <row r="61" spans="1:11" s="11" customFormat="1" ht="21.75" customHeight="1">
      <c r="A61" s="45" t="s">
        <v>83</v>
      </c>
      <c r="B61" s="117" t="s">
        <v>35</v>
      </c>
      <c r="C61" s="113" t="s">
        <v>36</v>
      </c>
      <c r="D61" s="117" t="s">
        <v>34</v>
      </c>
      <c r="E61" s="39">
        <v>4</v>
      </c>
      <c r="F61" s="42">
        <v>20.49</v>
      </c>
      <c r="G61" s="39">
        <v>71.34</v>
      </c>
      <c r="H61" s="42">
        <f t="shared" si="49"/>
        <v>81.96</v>
      </c>
      <c r="I61" s="127">
        <f t="shared" si="50"/>
        <v>285.36</v>
      </c>
      <c r="J61" s="137">
        <f t="shared" si="51"/>
        <v>367.32</v>
      </c>
    </row>
    <row r="62" spans="1:11" s="11" customFormat="1" ht="24">
      <c r="A62" s="45" t="s">
        <v>160</v>
      </c>
      <c r="B62" s="117" t="s">
        <v>37</v>
      </c>
      <c r="C62" s="113" t="s">
        <v>38</v>
      </c>
      <c r="D62" s="117" t="s">
        <v>34</v>
      </c>
      <c r="E62" s="39">
        <v>4</v>
      </c>
      <c r="F62" s="42">
        <v>18.05</v>
      </c>
      <c r="G62" s="39">
        <v>49.97</v>
      </c>
      <c r="H62" s="42">
        <f t="shared" si="49"/>
        <v>72.2</v>
      </c>
      <c r="I62" s="127">
        <f t="shared" si="50"/>
        <v>199.88</v>
      </c>
      <c r="J62" s="137">
        <f t="shared" si="51"/>
        <v>272.08</v>
      </c>
    </row>
    <row r="63" spans="1:11" s="11" customFormat="1" ht="34.5" customHeight="1">
      <c r="A63" s="45" t="s">
        <v>161</v>
      </c>
      <c r="B63" s="117" t="s">
        <v>76</v>
      </c>
      <c r="C63" s="113" t="s">
        <v>77</v>
      </c>
      <c r="D63" s="117" t="s">
        <v>34</v>
      </c>
      <c r="E63" s="39" t="s">
        <v>45</v>
      </c>
      <c r="F63" s="42">
        <v>34.9</v>
      </c>
      <c r="G63" s="39" t="s">
        <v>78</v>
      </c>
      <c r="H63" s="42">
        <v>87.58</v>
      </c>
      <c r="I63" s="127">
        <f t="shared" si="50"/>
        <v>18.23</v>
      </c>
      <c r="J63" s="137">
        <f t="shared" si="51"/>
        <v>105.81</v>
      </c>
    </row>
    <row r="64" spans="1:11" s="11" customFormat="1" ht="24.75" thickBot="1">
      <c r="A64" s="46" t="s">
        <v>162</v>
      </c>
      <c r="B64" s="135" t="s">
        <v>79</v>
      </c>
      <c r="C64" s="115" t="s">
        <v>80</v>
      </c>
      <c r="D64" s="135" t="s">
        <v>34</v>
      </c>
      <c r="E64" s="40">
        <v>1</v>
      </c>
      <c r="F64" s="43">
        <v>41.1</v>
      </c>
      <c r="G64" s="40">
        <v>9.89</v>
      </c>
      <c r="H64" s="43">
        <f t="shared" si="49"/>
        <v>41.1</v>
      </c>
      <c r="I64" s="128">
        <f t="shared" si="50"/>
        <v>9.89</v>
      </c>
      <c r="J64" s="138">
        <f t="shared" si="51"/>
        <v>50.99</v>
      </c>
    </row>
    <row r="65" spans="1:11" ht="12.75" thickBot="1">
      <c r="A65" s="150" t="s">
        <v>39</v>
      </c>
      <c r="B65" s="151"/>
      <c r="C65" s="151"/>
      <c r="D65" s="151"/>
      <c r="E65" s="151"/>
      <c r="F65" s="151"/>
      <c r="G65" s="152"/>
      <c r="H65" s="4">
        <f>SUM(H60:H64)</f>
        <v>496.76</v>
      </c>
      <c r="I65" s="4">
        <f t="shared" ref="I65:J65" si="52">SUM(I60:I64)</f>
        <v>608.48</v>
      </c>
      <c r="J65" s="4">
        <f t="shared" si="52"/>
        <v>1105.2399999999998</v>
      </c>
      <c r="K65" s="5"/>
    </row>
    <row r="66" spans="1:11" ht="12.75" thickBot="1">
      <c r="A66" s="83">
        <v>14</v>
      </c>
      <c r="B66" s="92"/>
      <c r="C66" s="159" t="s">
        <v>40</v>
      </c>
      <c r="D66" s="149"/>
      <c r="E66" s="149"/>
      <c r="F66" s="149"/>
      <c r="G66" s="149"/>
      <c r="H66" s="149"/>
      <c r="I66" s="149"/>
      <c r="J66" s="149"/>
    </row>
    <row r="67" spans="1:11" s="11" customFormat="1" ht="28.5" customHeight="1">
      <c r="A67" s="50" t="s">
        <v>86</v>
      </c>
      <c r="B67" s="69" t="s">
        <v>82</v>
      </c>
      <c r="C67" s="53" t="s">
        <v>114</v>
      </c>
      <c r="D67" s="69" t="s">
        <v>74</v>
      </c>
      <c r="E67" s="35">
        <v>20</v>
      </c>
      <c r="F67" s="18">
        <v>3.39</v>
      </c>
      <c r="G67" s="32">
        <v>9.92</v>
      </c>
      <c r="H67" s="38">
        <f t="shared" ref="H67:H69" si="53">E67*F67</f>
        <v>67.8</v>
      </c>
      <c r="I67" s="47">
        <f t="shared" ref="I67:I69" si="54">G67*E67</f>
        <v>198.4</v>
      </c>
      <c r="J67" s="38">
        <f t="shared" ref="J67:J69" si="55">I67+H67</f>
        <v>266.2</v>
      </c>
    </row>
    <row r="68" spans="1:11" s="11" customFormat="1" ht="36">
      <c r="A68" s="51" t="s">
        <v>90</v>
      </c>
      <c r="B68" s="70" t="s">
        <v>84</v>
      </c>
      <c r="C68" s="54" t="s">
        <v>85</v>
      </c>
      <c r="D68" s="70" t="s">
        <v>34</v>
      </c>
      <c r="E68" s="36">
        <v>1</v>
      </c>
      <c r="F68" s="14">
        <v>43.87</v>
      </c>
      <c r="G68" s="33">
        <v>15.14</v>
      </c>
      <c r="H68" s="39">
        <f t="shared" si="53"/>
        <v>43.87</v>
      </c>
      <c r="I68" s="48">
        <f t="shared" si="54"/>
        <v>15.14</v>
      </c>
      <c r="J68" s="39">
        <f t="shared" si="55"/>
        <v>59.01</v>
      </c>
    </row>
    <row r="69" spans="1:11" s="11" customFormat="1" ht="48.75" thickBot="1">
      <c r="A69" s="52" t="s">
        <v>94</v>
      </c>
      <c r="B69" s="73" t="s">
        <v>124</v>
      </c>
      <c r="C69" s="55" t="s">
        <v>123</v>
      </c>
      <c r="D69" s="73" t="s">
        <v>34</v>
      </c>
      <c r="E69" s="37">
        <v>1</v>
      </c>
      <c r="F69" s="29">
        <v>197.7</v>
      </c>
      <c r="G69" s="34">
        <v>191.13</v>
      </c>
      <c r="H69" s="40">
        <f t="shared" si="53"/>
        <v>197.7</v>
      </c>
      <c r="I69" s="49">
        <f t="shared" si="54"/>
        <v>191.13</v>
      </c>
      <c r="J69" s="40">
        <f t="shared" si="55"/>
        <v>388.83</v>
      </c>
    </row>
    <row r="70" spans="1:11" ht="12.75" thickBot="1">
      <c r="A70" s="150" t="s">
        <v>42</v>
      </c>
      <c r="B70" s="151"/>
      <c r="C70" s="151"/>
      <c r="D70" s="151"/>
      <c r="E70" s="151"/>
      <c r="F70" s="151"/>
      <c r="G70" s="152"/>
      <c r="H70" s="4">
        <f>SUM(H67:H69)</f>
        <v>309.37</v>
      </c>
      <c r="I70" s="4">
        <f t="shared" ref="I70:J70" si="56">SUM(I67:I69)</f>
        <v>404.67</v>
      </c>
      <c r="J70" s="4">
        <f t="shared" si="56"/>
        <v>714.04</v>
      </c>
      <c r="K70" s="5"/>
    </row>
    <row r="71" spans="1:11" ht="12.75" thickBot="1">
      <c r="A71" s="83">
        <v>15</v>
      </c>
      <c r="B71" s="91"/>
      <c r="C71" s="159" t="s">
        <v>43</v>
      </c>
      <c r="D71" s="149"/>
      <c r="E71" s="149"/>
      <c r="F71" s="149"/>
      <c r="G71" s="149"/>
      <c r="H71" s="149"/>
      <c r="I71" s="149"/>
      <c r="J71" s="149"/>
    </row>
    <row r="72" spans="1:11" s="11" customFormat="1" ht="27" customHeight="1">
      <c r="A72" s="50" t="s">
        <v>99</v>
      </c>
      <c r="B72" s="44" t="s">
        <v>87</v>
      </c>
      <c r="C72" s="53" t="s">
        <v>88</v>
      </c>
      <c r="D72" s="44" t="s">
        <v>74</v>
      </c>
      <c r="E72" s="41" t="s">
        <v>89</v>
      </c>
      <c r="F72" s="38">
        <v>4.6500000000000004</v>
      </c>
      <c r="G72" s="41">
        <v>14.89</v>
      </c>
      <c r="H72" s="38">
        <f t="shared" ref="H72:H76" si="57">E72*F72</f>
        <v>55.800000000000004</v>
      </c>
      <c r="I72" s="47">
        <f t="shared" ref="I72:I76" si="58">G72*E72</f>
        <v>178.68</v>
      </c>
      <c r="J72" s="38">
        <f t="shared" ref="J72:J76" si="59">I72+H72</f>
        <v>234.48000000000002</v>
      </c>
    </row>
    <row r="73" spans="1:11" s="11" customFormat="1" ht="22.5" customHeight="1">
      <c r="A73" s="51" t="s">
        <v>100</v>
      </c>
      <c r="B73" s="45" t="s">
        <v>91</v>
      </c>
      <c r="C73" s="54" t="s">
        <v>92</v>
      </c>
      <c r="D73" s="45" t="s">
        <v>74</v>
      </c>
      <c r="E73" s="42" t="s">
        <v>93</v>
      </c>
      <c r="F73" s="39">
        <v>7.73</v>
      </c>
      <c r="G73" s="42">
        <v>18.809999999999999</v>
      </c>
      <c r="H73" s="39">
        <f t="shared" si="57"/>
        <v>46.38</v>
      </c>
      <c r="I73" s="48">
        <f t="shared" si="58"/>
        <v>112.85999999999999</v>
      </c>
      <c r="J73" s="39">
        <f t="shared" si="59"/>
        <v>159.23999999999998</v>
      </c>
    </row>
    <row r="74" spans="1:11" s="11" customFormat="1" ht="24" customHeight="1">
      <c r="A74" s="51" t="s">
        <v>101</v>
      </c>
      <c r="B74" s="45" t="s">
        <v>95</v>
      </c>
      <c r="C74" s="54" t="s">
        <v>96</v>
      </c>
      <c r="D74" s="45" t="s">
        <v>74</v>
      </c>
      <c r="E74" s="42">
        <v>15</v>
      </c>
      <c r="F74" s="39">
        <v>11.37</v>
      </c>
      <c r="G74" s="42">
        <v>27.05</v>
      </c>
      <c r="H74" s="39">
        <f t="shared" si="57"/>
        <v>170.54999999999998</v>
      </c>
      <c r="I74" s="48">
        <f t="shared" si="58"/>
        <v>405.75</v>
      </c>
      <c r="J74" s="39">
        <f t="shared" si="59"/>
        <v>576.29999999999995</v>
      </c>
    </row>
    <row r="75" spans="1:11" s="11" customFormat="1" ht="36">
      <c r="A75" s="51" t="s">
        <v>102</v>
      </c>
      <c r="B75" s="45" t="s">
        <v>91</v>
      </c>
      <c r="C75" s="54" t="s">
        <v>97</v>
      </c>
      <c r="D75" s="45" t="s">
        <v>74</v>
      </c>
      <c r="E75" s="42" t="s">
        <v>93</v>
      </c>
      <c r="F75" s="39">
        <v>7.73</v>
      </c>
      <c r="G75" s="42">
        <v>18.61</v>
      </c>
      <c r="H75" s="39">
        <f t="shared" si="57"/>
        <v>46.38</v>
      </c>
      <c r="I75" s="48">
        <f t="shared" si="58"/>
        <v>111.66</v>
      </c>
      <c r="J75" s="39">
        <f t="shared" si="59"/>
        <v>158.04</v>
      </c>
    </row>
    <row r="76" spans="1:11" s="11" customFormat="1" ht="37.5" customHeight="1">
      <c r="A76" s="51" t="s">
        <v>163</v>
      </c>
      <c r="B76" s="45" t="s">
        <v>98</v>
      </c>
      <c r="C76" s="54" t="s">
        <v>107</v>
      </c>
      <c r="D76" s="45" t="s">
        <v>44</v>
      </c>
      <c r="E76" s="42">
        <v>1</v>
      </c>
      <c r="F76" s="39">
        <v>74.55</v>
      </c>
      <c r="G76" s="42">
        <v>60.24</v>
      </c>
      <c r="H76" s="39">
        <f t="shared" si="57"/>
        <v>74.55</v>
      </c>
      <c r="I76" s="48">
        <f t="shared" si="58"/>
        <v>60.24</v>
      </c>
      <c r="J76" s="39">
        <f t="shared" si="59"/>
        <v>134.79</v>
      </c>
    </row>
    <row r="77" spans="1:11" ht="12.75" thickBot="1">
      <c r="A77" s="156" t="s">
        <v>46</v>
      </c>
      <c r="B77" s="157"/>
      <c r="C77" s="157"/>
      <c r="D77" s="157"/>
      <c r="E77" s="157"/>
      <c r="F77" s="157"/>
      <c r="G77" s="158"/>
      <c r="H77" s="28">
        <f>SUM(H72:H76)</f>
        <v>393.66</v>
      </c>
      <c r="I77" s="28">
        <f>SUM(I72:I76)</f>
        <v>869.18999999999994</v>
      </c>
      <c r="J77" s="28">
        <f>SUM(J72:J76)</f>
        <v>1262.8499999999999</v>
      </c>
      <c r="K77" s="5"/>
    </row>
    <row r="78" spans="1:11">
      <c r="A78" s="7">
        <v>16</v>
      </c>
      <c r="B78" s="8"/>
      <c r="C78" s="149" t="s">
        <v>47</v>
      </c>
      <c r="D78" s="149"/>
      <c r="E78" s="149"/>
      <c r="F78" s="149"/>
      <c r="G78" s="149"/>
      <c r="H78" s="149"/>
      <c r="I78" s="149"/>
      <c r="J78" s="149"/>
    </row>
    <row r="79" spans="1:11" s="11" customFormat="1" ht="36" customHeight="1">
      <c r="A79" s="51" t="s">
        <v>164</v>
      </c>
      <c r="B79" s="70" t="s">
        <v>103</v>
      </c>
      <c r="C79" s="54" t="s">
        <v>172</v>
      </c>
      <c r="D79" s="70" t="s">
        <v>34</v>
      </c>
      <c r="E79" s="42">
        <v>1</v>
      </c>
      <c r="F79" s="39">
        <v>750</v>
      </c>
      <c r="G79" s="42"/>
      <c r="H79" s="39">
        <f t="shared" ref="H79:H81" si="60">E79*F79</f>
        <v>750</v>
      </c>
      <c r="I79" s="48">
        <f t="shared" ref="I79:I81" si="61">G79*E79</f>
        <v>0</v>
      </c>
      <c r="J79" s="39">
        <f t="shared" ref="J79:J81" si="62">I79+H79</f>
        <v>750</v>
      </c>
    </row>
    <row r="80" spans="1:11" s="11" customFormat="1" ht="25.5" customHeight="1">
      <c r="A80" s="51" t="s">
        <v>182</v>
      </c>
      <c r="B80" s="70" t="s">
        <v>104</v>
      </c>
      <c r="C80" s="54" t="s">
        <v>173</v>
      </c>
      <c r="D80" s="70" t="s">
        <v>34</v>
      </c>
      <c r="E80" s="42" t="s">
        <v>48</v>
      </c>
      <c r="F80" s="39">
        <v>39.39</v>
      </c>
      <c r="G80" s="42">
        <v>16.13</v>
      </c>
      <c r="H80" s="39">
        <f t="shared" si="60"/>
        <v>78.78</v>
      </c>
      <c r="I80" s="48">
        <f t="shared" si="61"/>
        <v>32.26</v>
      </c>
      <c r="J80" s="39">
        <f t="shared" si="62"/>
        <v>111.03999999999999</v>
      </c>
    </row>
    <row r="81" spans="1:12" s="11" customFormat="1" ht="28.5" customHeight="1" thickBot="1">
      <c r="A81" s="52" t="s">
        <v>183</v>
      </c>
      <c r="B81" s="73" t="s">
        <v>126</v>
      </c>
      <c r="C81" s="55" t="s">
        <v>125</v>
      </c>
      <c r="D81" s="73" t="s">
        <v>34</v>
      </c>
      <c r="E81" s="43" t="s">
        <v>48</v>
      </c>
      <c r="F81" s="40">
        <v>13.73</v>
      </c>
      <c r="G81" s="43">
        <v>20.12</v>
      </c>
      <c r="H81" s="40">
        <f t="shared" si="60"/>
        <v>27.46</v>
      </c>
      <c r="I81" s="49">
        <f t="shared" si="61"/>
        <v>40.24</v>
      </c>
      <c r="J81" s="40">
        <f t="shared" si="62"/>
        <v>67.7</v>
      </c>
    </row>
    <row r="82" spans="1:12" ht="12.75" thickBot="1">
      <c r="A82" s="156" t="s">
        <v>49</v>
      </c>
      <c r="B82" s="157"/>
      <c r="C82" s="157"/>
      <c r="D82" s="157"/>
      <c r="E82" s="157"/>
      <c r="F82" s="157"/>
      <c r="G82" s="158"/>
      <c r="H82" s="28">
        <f>SUM(H79:H81)</f>
        <v>856.24</v>
      </c>
      <c r="I82" s="28">
        <f>SUM(I79:I81)</f>
        <v>72.5</v>
      </c>
      <c r="J82" s="28">
        <f>SUM(J79:J81)</f>
        <v>928.74</v>
      </c>
      <c r="K82" s="5"/>
    </row>
    <row r="83" spans="1:12" ht="12.75" thickBot="1">
      <c r="A83" s="7">
        <v>17</v>
      </c>
      <c r="B83" s="8"/>
      <c r="C83" s="149" t="s">
        <v>50</v>
      </c>
      <c r="D83" s="149"/>
      <c r="E83" s="149"/>
      <c r="F83" s="149"/>
      <c r="G83" s="149"/>
      <c r="H83" s="149"/>
      <c r="I83" s="149"/>
      <c r="J83" s="149"/>
    </row>
    <row r="84" spans="1:12" s="11" customFormat="1" ht="12.75" thickBot="1">
      <c r="A84" s="140" t="s">
        <v>165</v>
      </c>
      <c r="B84" s="75">
        <v>9537</v>
      </c>
      <c r="C84" s="141" t="s">
        <v>51</v>
      </c>
      <c r="D84" s="21" t="s">
        <v>4</v>
      </c>
      <c r="E84" s="22">
        <v>50.05</v>
      </c>
      <c r="F84" s="142"/>
      <c r="G84" s="78">
        <v>3</v>
      </c>
      <c r="H84" s="126">
        <f t="shared" ref="H84" si="63">E84*F84</f>
        <v>0</v>
      </c>
      <c r="I84" s="143">
        <f t="shared" ref="I84" si="64">G84*E84</f>
        <v>150.14999999999998</v>
      </c>
      <c r="J84" s="78">
        <f>I84+H84</f>
        <v>150.14999999999998</v>
      </c>
    </row>
    <row r="85" spans="1:12" ht="12.75" thickBot="1">
      <c r="A85" s="150" t="s">
        <v>52</v>
      </c>
      <c r="B85" s="151"/>
      <c r="C85" s="151"/>
      <c r="D85" s="151"/>
      <c r="E85" s="151"/>
      <c r="F85" s="151"/>
      <c r="G85" s="152"/>
      <c r="H85" s="4">
        <f>H84</f>
        <v>0</v>
      </c>
      <c r="I85" s="4">
        <f t="shared" ref="I85:J85" si="65">I84</f>
        <v>150.14999999999998</v>
      </c>
      <c r="J85" s="4">
        <f t="shared" si="65"/>
        <v>150.14999999999998</v>
      </c>
      <c r="K85" s="5"/>
    </row>
    <row r="86" spans="1:12" ht="12.75" customHeight="1" thickBot="1">
      <c r="A86" s="153" t="s">
        <v>53</v>
      </c>
      <c r="B86" s="154"/>
      <c r="C86" s="154"/>
      <c r="D86" s="154"/>
      <c r="E86" s="154"/>
      <c r="F86" s="154"/>
      <c r="G86" s="155"/>
      <c r="H86" s="17">
        <f>H85+H82+H77+H70+H65+H58+H55+H51+H45+H42+H35+H28+H25+H19+H16+H13+H8</f>
        <v>29609.245239999997</v>
      </c>
      <c r="I86" s="17">
        <f t="shared" ref="I86" si="66">I85+I82+I77+I70+I65+I58+I55+I51+I45+I42+I35+I28+I25+I19+I16+I13+I8</f>
        <v>27099.1397</v>
      </c>
      <c r="J86" s="17">
        <f>J85+J82+J77+J70+J65+J58+J55+J51+J45+J42+J35+J28+J25+J19+J16+J13+J8</f>
        <v>56708.384940000004</v>
      </c>
      <c r="K86" s="5"/>
      <c r="L86" s="5"/>
    </row>
    <row r="88" spans="1:12" ht="15.75">
      <c r="A88" s="144" t="s">
        <v>184</v>
      </c>
      <c r="B88" s="144"/>
      <c r="C88" s="144"/>
      <c r="D88" s="144"/>
      <c r="E88" s="144"/>
      <c r="F88" s="144"/>
      <c r="G88" s="144"/>
      <c r="H88" s="144"/>
      <c r="I88" s="144"/>
      <c r="J88" s="144"/>
    </row>
    <row r="91" spans="1:12" ht="15.75">
      <c r="A91" s="144" t="s">
        <v>129</v>
      </c>
      <c r="B91" s="144"/>
      <c r="C91" s="144"/>
      <c r="D91" s="144"/>
      <c r="E91" s="144"/>
      <c r="F91" s="144"/>
      <c r="G91" s="144"/>
      <c r="H91" s="144"/>
      <c r="I91" s="144"/>
      <c r="J91" s="144"/>
    </row>
    <row r="92" spans="1:12">
      <c r="A92" s="145" t="s">
        <v>128</v>
      </c>
      <c r="B92" s="145"/>
      <c r="C92" s="145"/>
      <c r="D92" s="145"/>
      <c r="E92" s="145"/>
      <c r="F92" s="145"/>
      <c r="G92" s="145"/>
      <c r="H92" s="145"/>
      <c r="I92" s="145"/>
      <c r="J92" s="145"/>
    </row>
  </sheetData>
  <sortState ref="A23:J28">
    <sortCondition ref="B23:B28"/>
  </sortState>
  <mergeCells count="38">
    <mergeCell ref="C26:J26"/>
    <mergeCell ref="A28:G28"/>
    <mergeCell ref="A13:G13"/>
    <mergeCell ref="C14:J14"/>
    <mergeCell ref="A16:G16"/>
    <mergeCell ref="C17:J17"/>
    <mergeCell ref="A25:G25"/>
    <mergeCell ref="A1:J1"/>
    <mergeCell ref="C3:J3"/>
    <mergeCell ref="A8:G8"/>
    <mergeCell ref="C9:J9"/>
    <mergeCell ref="C20:J20"/>
    <mergeCell ref="C29:J29"/>
    <mergeCell ref="A35:G35"/>
    <mergeCell ref="A42:G42"/>
    <mergeCell ref="A58:G58"/>
    <mergeCell ref="C59:J59"/>
    <mergeCell ref="C43:J43"/>
    <mergeCell ref="A45:G45"/>
    <mergeCell ref="C46:J46"/>
    <mergeCell ref="A51:G51"/>
    <mergeCell ref="C52:J52"/>
    <mergeCell ref="A88:J88"/>
    <mergeCell ref="A91:J91"/>
    <mergeCell ref="A92:J92"/>
    <mergeCell ref="A19:G19"/>
    <mergeCell ref="C83:J83"/>
    <mergeCell ref="A85:G85"/>
    <mergeCell ref="A86:G86"/>
    <mergeCell ref="A77:G77"/>
    <mergeCell ref="C78:J78"/>
    <mergeCell ref="A82:G82"/>
    <mergeCell ref="A65:G65"/>
    <mergeCell ref="C66:J66"/>
    <mergeCell ref="A70:G70"/>
    <mergeCell ref="C71:J71"/>
    <mergeCell ref="A55:G55"/>
    <mergeCell ref="C56:J56"/>
  </mergeCells>
  <printOptions horizontalCentered="1"/>
  <pageMargins left="0.19685039370078741" right="0.19685039370078741" top="0" bottom="0" header="0.31496062992125984" footer="0.31496062992125984"/>
  <pageSetup scale="70" orientation="portrait" horizontalDpi="300" verticalDpi="300" r:id="rId1"/>
  <headerFooter>
    <oddFooter>&amp;RPagina-&amp;P/&amp;N</oddFooter>
  </headerFooter>
  <rowBreaks count="1" manualBreakCount="1">
    <brk id="5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PREDIO</vt:lpstr>
      <vt:lpstr>PREDIO!Area_de_impressao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franciele</cp:lastModifiedBy>
  <cp:lastPrinted>2013-02-21T17:07:49Z</cp:lastPrinted>
  <dcterms:created xsi:type="dcterms:W3CDTF">2012-11-22T23:07:21Z</dcterms:created>
  <dcterms:modified xsi:type="dcterms:W3CDTF">2013-04-26T12:59:32Z</dcterms:modified>
</cp:coreProperties>
</file>