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120" yWindow="45" windowWidth="15135" windowHeight="7650" tabRatio="1000"/>
  </bookViews>
  <sheets>
    <sheet name="PREDIO" sheetId="1" r:id="rId1"/>
  </sheets>
  <definedNames>
    <definedName name="_xlnm.Print_Area" localSheetId="0">PREDIO!$A$1:$J$113</definedName>
  </definedNames>
  <calcPr calcId="125725"/>
</workbook>
</file>

<file path=xl/calcChain.xml><?xml version="1.0" encoding="utf-8"?>
<calcChain xmlns="http://schemas.openxmlformats.org/spreadsheetml/2006/main">
  <c r="H73" i="1"/>
  <c r="I76"/>
  <c r="H76"/>
  <c r="I75"/>
  <c r="H75"/>
  <c r="I74"/>
  <c r="H74"/>
  <c r="I73"/>
  <c r="I72"/>
  <c r="H72"/>
  <c r="F36"/>
  <c r="H36" s="1"/>
  <c r="I36"/>
  <c r="J36" s="1"/>
  <c r="F37"/>
  <c r="H37" s="1"/>
  <c r="I37"/>
  <c r="J37" s="1"/>
  <c r="F38"/>
  <c r="G38"/>
  <c r="H38"/>
  <c r="I38"/>
  <c r="J38"/>
  <c r="H39"/>
  <c r="I39"/>
  <c r="J39" s="1"/>
  <c r="F40"/>
  <c r="H40" s="1"/>
  <c r="I40"/>
  <c r="F41"/>
  <c r="H41" s="1"/>
  <c r="I41"/>
  <c r="F65"/>
  <c r="G64"/>
  <c r="F61"/>
  <c r="F60"/>
  <c r="F57"/>
  <c r="F55"/>
  <c r="F51"/>
  <c r="F48"/>
  <c r="F47"/>
  <c r="F46"/>
  <c r="F45"/>
  <c r="F44"/>
  <c r="F32"/>
  <c r="F28"/>
  <c r="F26"/>
  <c r="H26" s="1"/>
  <c r="I20"/>
  <c r="I19"/>
  <c r="I18"/>
  <c r="H20"/>
  <c r="H18"/>
  <c r="I8"/>
  <c r="I7"/>
  <c r="I6"/>
  <c r="H8"/>
  <c r="F19"/>
  <c r="H19" s="1"/>
  <c r="G13"/>
  <c r="I13" s="1"/>
  <c r="G12"/>
  <c r="I12" s="1"/>
  <c r="G11"/>
  <c r="F7"/>
  <c r="H7" s="1"/>
  <c r="F6"/>
  <c r="H6" s="1"/>
  <c r="F5"/>
  <c r="I47"/>
  <c r="H47"/>
  <c r="J6"/>
  <c r="J7"/>
  <c r="I105"/>
  <c r="I106" s="1"/>
  <c r="H105"/>
  <c r="H106" s="1"/>
  <c r="H23"/>
  <c r="H24"/>
  <c r="H28"/>
  <c r="H17"/>
  <c r="I28"/>
  <c r="I26"/>
  <c r="J41" l="1"/>
  <c r="J40"/>
  <c r="H29"/>
  <c r="J72"/>
  <c r="J75"/>
  <c r="J76"/>
  <c r="J74"/>
  <c r="J73"/>
  <c r="J47"/>
  <c r="J28"/>
  <c r="J26"/>
  <c r="I102" l="1"/>
  <c r="H102"/>
  <c r="I101"/>
  <c r="H101"/>
  <c r="I100"/>
  <c r="H100"/>
  <c r="I99"/>
  <c r="H99"/>
  <c r="I98"/>
  <c r="H98"/>
  <c r="I97"/>
  <c r="H97"/>
  <c r="I96"/>
  <c r="I103" s="1"/>
  <c r="H96"/>
  <c r="H103" s="1"/>
  <c r="I93"/>
  <c r="H93"/>
  <c r="I92"/>
  <c r="H92"/>
  <c r="I91"/>
  <c r="H91"/>
  <c r="I90"/>
  <c r="H90"/>
  <c r="I89"/>
  <c r="H89"/>
  <c r="I88"/>
  <c r="H88"/>
  <c r="I87"/>
  <c r="H87"/>
  <c r="I86"/>
  <c r="H86"/>
  <c r="I83"/>
  <c r="H83"/>
  <c r="I82"/>
  <c r="H82"/>
  <c r="I81"/>
  <c r="I84" s="1"/>
  <c r="H81"/>
  <c r="H84" s="1"/>
  <c r="I78"/>
  <c r="H78"/>
  <c r="I77"/>
  <c r="I71"/>
  <c r="H71"/>
  <c r="I70"/>
  <c r="H70"/>
  <c r="I67"/>
  <c r="H67"/>
  <c r="I66"/>
  <c r="H66"/>
  <c r="I65"/>
  <c r="H65"/>
  <c r="I64"/>
  <c r="I68" s="1"/>
  <c r="H64"/>
  <c r="H68" s="1"/>
  <c r="I61"/>
  <c r="H61"/>
  <c r="I60"/>
  <c r="I62" s="1"/>
  <c r="H60"/>
  <c r="H62" s="1"/>
  <c r="I57"/>
  <c r="H57"/>
  <c r="I55"/>
  <c r="H55"/>
  <c r="I51"/>
  <c r="I52" s="1"/>
  <c r="H51"/>
  <c r="H52" s="1"/>
  <c r="I48"/>
  <c r="H48"/>
  <c r="I46"/>
  <c r="H46"/>
  <c r="I45"/>
  <c r="H45"/>
  <c r="I44"/>
  <c r="I49" s="1"/>
  <c r="H44"/>
  <c r="H49" s="1"/>
  <c r="I42"/>
  <c r="H42"/>
  <c r="I32"/>
  <c r="H32"/>
  <c r="I24"/>
  <c r="I23"/>
  <c r="H21"/>
  <c r="I17"/>
  <c r="I21" s="1"/>
  <c r="H12"/>
  <c r="I11"/>
  <c r="I14" s="1"/>
  <c r="H11"/>
  <c r="H14" s="1"/>
  <c r="J8"/>
  <c r="I5"/>
  <c r="I9" s="1"/>
  <c r="H5"/>
  <c r="H9" s="1"/>
  <c r="I29" l="1"/>
  <c r="H33"/>
  <c r="I33"/>
  <c r="H58"/>
  <c r="I58"/>
  <c r="H79"/>
  <c r="I79"/>
  <c r="H94"/>
  <c r="I94"/>
  <c r="I107" s="1"/>
  <c r="J5"/>
  <c r="J9" s="1"/>
  <c r="J11"/>
  <c r="J12"/>
  <c r="J13"/>
  <c r="J17"/>
  <c r="J19"/>
  <c r="J20"/>
  <c r="J23"/>
  <c r="J24"/>
  <c r="J32"/>
  <c r="J44"/>
  <c r="J45"/>
  <c r="J46"/>
  <c r="J48"/>
  <c r="J51"/>
  <c r="J52" s="1"/>
  <c r="J55"/>
  <c r="J57"/>
  <c r="J60"/>
  <c r="J61"/>
  <c r="J64"/>
  <c r="J65"/>
  <c r="J66"/>
  <c r="J67"/>
  <c r="J70"/>
  <c r="J71"/>
  <c r="J77"/>
  <c r="J78"/>
  <c r="J81"/>
  <c r="J82"/>
  <c r="J83"/>
  <c r="J86"/>
  <c r="J87"/>
  <c r="J88"/>
  <c r="J89"/>
  <c r="J90"/>
  <c r="J91"/>
  <c r="J92"/>
  <c r="J93"/>
  <c r="J96"/>
  <c r="J97"/>
  <c r="J98"/>
  <c r="J99"/>
  <c r="J100"/>
  <c r="J101"/>
  <c r="J102"/>
  <c r="J105"/>
  <c r="J106" s="1"/>
  <c r="H107" l="1"/>
  <c r="J103"/>
  <c r="J94"/>
  <c r="J33"/>
  <c r="J29"/>
  <c r="J21"/>
  <c r="J14"/>
  <c r="J84"/>
  <c r="J79"/>
  <c r="J68"/>
  <c r="J62"/>
  <c r="J58"/>
  <c r="J49"/>
  <c r="J42"/>
  <c r="J107" l="1"/>
</calcChain>
</file>

<file path=xl/sharedStrings.xml><?xml version="1.0" encoding="utf-8"?>
<sst xmlns="http://schemas.openxmlformats.org/spreadsheetml/2006/main" count="292" uniqueCount="212">
  <si>
    <t>DESCRIÇÃO DOS SERVIÇOS</t>
  </si>
  <si>
    <t>SERVIÇOS PRELIMINARES</t>
  </si>
  <si>
    <t>74209/1</t>
  </si>
  <si>
    <t>PLACA DE OBRA EM CHAPA DE ACO GALVANIZADO</t>
  </si>
  <si>
    <t>m²</t>
  </si>
  <si>
    <t>3,00</t>
  </si>
  <si>
    <t>Subtotal item 1.0</t>
  </si>
  <si>
    <t>MOVIMENTO DE TERRAS</t>
  </si>
  <si>
    <t>ESCAVACAO MANUAL DE CAVAS(FUNDACOES RASAS,=2,00 M)</t>
  </si>
  <si>
    <t>m³</t>
  </si>
  <si>
    <t>REGULARIZACAO E COMPACTACAO MANUAL DE TERRENO COM SOQUETE</t>
  </si>
  <si>
    <t>REATERRO DE VALA COM MATERIAL GRANULAR REAPROVEITADO ADENSADO E VIBRADO</t>
  </si>
  <si>
    <t>Subtotal item 2.0</t>
  </si>
  <si>
    <t>INFRA-ESTRUTURA: FUNDAÇÕES</t>
  </si>
  <si>
    <t>CONCRETO ARMADO PARA FUNDAÇÕES - SAPATAS</t>
  </si>
  <si>
    <t>73907/4</t>
  </si>
  <si>
    <t>LASTRO DE CONCRETO TRACO 1:2,5:5, ESPESSURA 3CM, PREPARO MECANICO</t>
  </si>
  <si>
    <t>2,72</t>
  </si>
  <si>
    <t>3.1.2</t>
  </si>
  <si>
    <t>239,64</t>
  </si>
  <si>
    <t>3.2.1</t>
  </si>
  <si>
    <t>3.2.2</t>
  </si>
  <si>
    <t>Subtotal item 3.0</t>
  </si>
  <si>
    <t>SUPERESTRUTURA</t>
  </si>
  <si>
    <t>4.1.1</t>
  </si>
  <si>
    <t>4.2.1</t>
  </si>
  <si>
    <t>CONCRETO ARMADO PARA SUPERESTRUTURA - VERGAS</t>
  </si>
  <si>
    <t>Subtotal item 4.0</t>
  </si>
  <si>
    <t>PAREDES E PAINEIS</t>
  </si>
  <si>
    <t>ALVENARIA DE VEDAÇÃO</t>
  </si>
  <si>
    <t>Subtotal item 5.0</t>
  </si>
  <si>
    <t>PORTAS</t>
  </si>
  <si>
    <t>JANELAS</t>
  </si>
  <si>
    <t>Subtotal item 6.0</t>
  </si>
  <si>
    <t>COBERTURA</t>
  </si>
  <si>
    <t>Subtotal item 7.0</t>
  </si>
  <si>
    <t>IMPERMEABILIZAÇÃO</t>
  </si>
  <si>
    <t>Subtotal item 8.0</t>
  </si>
  <si>
    <t>REVESTIMENTOS DE PAREDES</t>
  </si>
  <si>
    <t>PAREDES INTERNAS</t>
  </si>
  <si>
    <t>PAREDES EXTERNAS</t>
  </si>
  <si>
    <t>Subtotal item 9.0</t>
  </si>
  <si>
    <t>PINTURA</t>
  </si>
  <si>
    <t>74233/1</t>
  </si>
  <si>
    <t>FUNDO SELADOR ACRILICO AMBIENTE INTERNOS /EXTERNOS, UMA DEMAO</t>
  </si>
  <si>
    <t>73954/2</t>
  </si>
  <si>
    <t>Subtotal item 10.0</t>
  </si>
  <si>
    <t>PAVIMENTAÇÃO</t>
  </si>
  <si>
    <t>74164/4</t>
  </si>
  <si>
    <t>73907/8</t>
  </si>
  <si>
    <t>Subtotal item 11.0</t>
  </si>
  <si>
    <t>INSTALAÇÃO ELÉTRICA</t>
  </si>
  <si>
    <t>unid</t>
  </si>
  <si>
    <t>74054/2</t>
  </si>
  <si>
    <t>74042/1</t>
  </si>
  <si>
    <t>7,00</t>
  </si>
  <si>
    <t>Subtotal item 12.0</t>
  </si>
  <si>
    <t>INSTALAÇÃO HIDRÁULICA</t>
  </si>
  <si>
    <t>N/E</t>
  </si>
  <si>
    <t>Subtotal item 13.0</t>
  </si>
  <si>
    <t>INSTALAÇÃO SANITÁRIA</t>
  </si>
  <si>
    <t>CAIXA SIFONADA EM PVC 150X185X75MM SIMPLES - FORNECIMENTO E INSTALAÇÃO</t>
  </si>
  <si>
    <t>Unid.</t>
  </si>
  <si>
    <t>1,00</t>
  </si>
  <si>
    <t>Subtotal item 14.0</t>
  </si>
  <si>
    <t>LOUÇAS E METAIS</t>
  </si>
  <si>
    <t>2,00</t>
  </si>
  <si>
    <t>Subtotal item 15.0</t>
  </si>
  <si>
    <t>SERVIÇOS FINAIS</t>
  </si>
  <si>
    <t>LIMPEZA FINAL DA OBRA</t>
  </si>
  <si>
    <t>Subtotal item 16.0</t>
  </si>
  <si>
    <t>Valor  Total Geral</t>
  </si>
  <si>
    <t>ITEM</t>
  </si>
  <si>
    <t>Sinapi</t>
  </si>
  <si>
    <t>UNID.</t>
  </si>
  <si>
    <t>QUANT.</t>
  </si>
  <si>
    <t>Unitario
Material</t>
  </si>
  <si>
    <t>Unitario    M-
D-Obra</t>
  </si>
  <si>
    <t>Total
Material</t>
  </si>
  <si>
    <t>Total M-D-
Obra</t>
  </si>
  <si>
    <t>Total Geral</t>
  </si>
  <si>
    <t>1.2</t>
  </si>
  <si>
    <t>5.2.1</t>
  </si>
  <si>
    <t>73935/1</t>
  </si>
  <si>
    <t>6.1.1</t>
  </si>
  <si>
    <t>73910/10</t>
  </si>
  <si>
    <t>6.1.2</t>
  </si>
  <si>
    <t>6.3.2</t>
  </si>
  <si>
    <t>7.1.1</t>
  </si>
  <si>
    <t>72078</t>
  </si>
  <si>
    <t>7.1.2</t>
  </si>
  <si>
    <t>73938/1</t>
  </si>
  <si>
    <t>7.2.3</t>
  </si>
  <si>
    <t>5975</t>
  </si>
  <si>
    <t>7.2.4</t>
  </si>
  <si>
    <t>5976</t>
  </si>
  <si>
    <t>8.1</t>
  </si>
  <si>
    <t>72075</t>
  </si>
  <si>
    <t>15,20</t>
  </si>
  <si>
    <t>9.1.4</t>
  </si>
  <si>
    <t>73912/1</t>
  </si>
  <si>
    <t>9.2.3</t>
  </si>
  <si>
    <t>74134/2</t>
  </si>
  <si>
    <t>11.4</t>
  </si>
  <si>
    <t>73829/1</t>
  </si>
  <si>
    <t>m</t>
  </si>
  <si>
    <t>12.1</t>
  </si>
  <si>
    <t>73953/6</t>
  </si>
  <si>
    <t>12.5</t>
  </si>
  <si>
    <t>73662</t>
  </si>
  <si>
    <t>18,23</t>
  </si>
  <si>
    <t>12.7</t>
  </si>
  <si>
    <t>74130/4</t>
  </si>
  <si>
    <t>13.1</t>
  </si>
  <si>
    <t>75030/1</t>
  </si>
  <si>
    <t>13.2</t>
  </si>
  <si>
    <t>74176/1</t>
  </si>
  <si>
    <t>REGISTRO GAVETA 3/4" COM CANOPLA ACABAMENTO CROMADO SIMPLES -
FORNECIMENTO E INSTALACAO</t>
  </si>
  <si>
    <t>14.1</t>
  </si>
  <si>
    <t>74165/1</t>
  </si>
  <si>
    <t>TUBO PVC ESGOTO JS PREDIAL DN 40MM, INCLUSIVE CONEXOES - FORNECIMENTO E
INSTALACAO</t>
  </si>
  <si>
    <t>12</t>
  </si>
  <si>
    <t>14.2</t>
  </si>
  <si>
    <t>74165/2</t>
  </si>
  <si>
    <t>TUBO PVC ESGOTO PREDIAL DN 50MM, INCLUSIVE CONEXOES - FORNECIMENTO E
INSTALACAO</t>
  </si>
  <si>
    <t>6</t>
  </si>
  <si>
    <t>14.3</t>
  </si>
  <si>
    <t>74165/4</t>
  </si>
  <si>
    <t>TUBO PVC ESGOTO PREDIAL DN 100MM, INCLUSIVE CONEXOES - FORNECIMENTO E
INSTALACAO</t>
  </si>
  <si>
    <t>30</t>
  </si>
  <si>
    <t>14.4</t>
  </si>
  <si>
    <t>COLUNA DE VENTILAÇÃO EM TUBO PVC ESGOTO PREDIAL DN 50MM, INCLUSIVE
CONEXOES - FORNECIMENTO E INSTALACAO</t>
  </si>
  <si>
    <t>14.6</t>
  </si>
  <si>
    <t>74104/1</t>
  </si>
  <si>
    <t>15.1</t>
  </si>
  <si>
    <t>73947/11</t>
  </si>
  <si>
    <t>VASO SANITARIO LOUCA BRANCA CAIXA DESCARGA ACOPLADA 35X65X35CM INCL
ASSENTO PLASTICO E RABICHO CROMADO.</t>
  </si>
  <si>
    <t>15.2</t>
  </si>
  <si>
    <t>73947/5</t>
  </si>
  <si>
    <t>15.3</t>
  </si>
  <si>
    <t>74126/2</t>
  </si>
  <si>
    <t>GRANITO AMENDOA POLIDO PARA BANCADA E=2,0 CM, LARGURA 60CM - FORNECIMENTO
E INSTALACAO</t>
  </si>
  <si>
    <t>15.4</t>
  </si>
  <si>
    <t>73947/6</t>
  </si>
  <si>
    <t>LAVATORIO LOUCA BRANCA D/SOBREPOR MED LUXO C/LADRAO 53X43CM FERRAGENS E METAL CROMADO SIFAO 1680 1"X1.1/4",TORNEIRA D/PRESSAO 1193 1/2" E VALVULA DE</t>
  </si>
  <si>
    <t>15.5</t>
  </si>
  <si>
    <t>73949/5</t>
  </si>
  <si>
    <t>TORNEIRA CROMADA 1/2" OU 3/4" DE BANCADA PARA LAVATORIO, PADRAO POPULAR COM
ENGATE FLEXIVEL EM METAL CROMADO 1/2"X30CM- FORNECIMENTO E INSTALACAO</t>
  </si>
  <si>
    <t>LOCACAO CONVENCIONAL DE OBRA, ATRAVÉS DE GABARITO DE TABUAS CORRIDAS PONTALETADAS A CADA 1,50M, SEM REAPROVEITAMENTO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</si>
  <si>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</si>
  <si>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MICTORIO DE LOUCA BRANCA C/ SIFÃO INTEGRADO E MED 33XX28X53CM FERREGENS E METAL  ROMADO REGISTRO DE PRESSÃO 1416 DE 1/2" E TUBO DE LIGAÇÃO DE 1/2"- FORNECIMENTO</t>
  </si>
  <si>
    <t>ESQUADRIAS</t>
  </si>
  <si>
    <t>unid.</t>
  </si>
  <si>
    <t>4.4</t>
  </si>
  <si>
    <t>4.3.1</t>
  </si>
  <si>
    <t>74200/1</t>
  </si>
  <si>
    <t>LAJE PRÉ-MOLDADA</t>
  </si>
  <si>
    <t>4.4.1</t>
  </si>
  <si>
    <t>74202/2</t>
  </si>
  <si>
    <t>CHAPISCO EM TETOS TRAÇO 1:3 (CIMENTO E AREIA), ESPESSURA 0,5CM, PREPARO MECANICO</t>
  </si>
  <si>
    <t>EMBOCO EM TETOS TRACO 1:4 (CAL E AREIA MEDIA), ESPESSURA 1,5CM, PREPARO MANUAL</t>
  </si>
  <si>
    <t>IMPERMEABILIZACAO SEMI-FLEXIVEL COM TINTA ASFALTICA EM SUPERFICIES LISAS DE PEQUENAS DIMENSOES</t>
  </si>
  <si>
    <t>EMASSAMENTO COM MASSA ACRÍLICA PARA AMBIENTES INTERNOS/EXTERNOS, DUAS DEMAOS</t>
  </si>
  <si>
    <t>TUBO PVC SOLDAVEL AGUA FRIA DN 25MM, INCLUSIVE CONEXOES - FORNECIMENTO E INSTALACAO</t>
  </si>
  <si>
    <t>ESTRUTURA DE MADEIRA DE LEI 1A SERRADA NÃO APARELHADA, PARA TELHAS CERAMICAS, VÃOS 7M ATÉ 10M</t>
  </si>
  <si>
    <t>COBERTURA EM TELHA CERAMICA TIPO COLONIAL, COM ARGAMASSA TRAÇO 1:3 (CIMENTO E AREIA)</t>
  </si>
  <si>
    <t>Instalações provisórias e difinitivas no final da obra (Inst. Sanitária, esgoto, água,energia, etc.) - Fornecimento de Material e mão de obra, com fornecimento de poste e materiais necessários</t>
  </si>
  <si>
    <t>1.3</t>
  </si>
  <si>
    <t>Limpeza do terreno c/capina e remoção e aterros necessários. ATERRO (EDIFICACOES)  COMPACTADO MANUALMENTE</t>
  </si>
  <si>
    <t>LAJE PRE-MOLDADA P/FORRO, SOBRECARGA 100KG/M2, 3,50M/E=8CM, C /LAJOTAS E CAP.C/CONC FCK=20MPA, 3CM, INTER-EIXO 38CM, C/ESCORAMENTO (REAPR.3X) E FERRAGEM NEGATIVA0</t>
  </si>
  <si>
    <t>74077/2</t>
  </si>
  <si>
    <t>74067/1</t>
  </si>
  <si>
    <t>CAIXA D´AGUA FIBROCIMENTO 500L, FORNECIMENTO E INSTALACAO, ENTRADA 20M M COM BOIA 1/2 , SAIDA 25MM E SISTEMA DE LIMPEZA E EXTRAVASOR 32MM (PADRAO  POPULAR)</t>
  </si>
  <si>
    <t>78598/1</t>
  </si>
  <si>
    <t>FOSSA SEPTICA EM ALVENARIA DE TIJOLO CERAMICO MACICO DIMENSOES EXTERNA S 1,90X1,10X1,40M, 1.500 LITROS, REVESTIDA INTERNAMENTE COM BARRA  LISA, COM TAMPA EM CONCRETO ARMADO COM ESPESSURA 8CM</t>
  </si>
  <si>
    <t>74197/1</t>
  </si>
  <si>
    <t>SUMIDOURO EM ALVENARIA DE TIJOLO CERAMICO
MACICO DIAMETRO 1,20M E ALTU RA 5,00M, COM
TAMPA EM CONCRETO ARMADO DIAMETRO 1,40M E
ESPESSURA 10CM</t>
  </si>
  <si>
    <t>74198/1</t>
  </si>
  <si>
    <t>PAPELEIRA DE LOUCA BRANCA - FORNECIMENTO E
INSTALACAO</t>
  </si>
  <si>
    <t>PORTA-TOALHA DE LOUCA BRANCA COM BASTÃO
PLASTICO - FORNECIMENTO E INSTALACAO</t>
  </si>
  <si>
    <t>73947/10</t>
  </si>
  <si>
    <t>73948/16</t>
  </si>
  <si>
    <t>CREA - RJ-46.107/D</t>
  </si>
  <si>
    <t>ENG. ANTONIO LIMA</t>
  </si>
  <si>
    <r>
      <rPr>
        <b/>
        <sz val="9"/>
        <color rgb="FFFF0000"/>
        <rFont val="Arial"/>
        <family val="2"/>
      </rPr>
      <t xml:space="preserve">P80 - 01 (UMA) - </t>
    </r>
    <r>
      <rPr>
        <sz val="9"/>
        <color rgb="FF000000"/>
        <rFont val="Arial"/>
        <family val="2"/>
      </rPr>
      <t>PORTA DE MADEIRA COMPENSADA LISA PARA PINTURA, 0,80X2,10M, INCLUSO ADUELA 2A, ALIZAR 2A E DOBRADICA - COM FECHADURA DE 1ª QUALIDADE.</t>
    </r>
  </si>
  <si>
    <r>
      <rPr>
        <b/>
        <sz val="9"/>
        <color rgb="FFFF0000"/>
        <rFont val="Arial"/>
        <family val="2"/>
      </rPr>
      <t xml:space="preserve">P60 - 02 (UMA) - </t>
    </r>
    <r>
      <rPr>
        <sz val="9"/>
        <color rgb="FF000000"/>
        <rFont val="Arial"/>
        <family val="2"/>
      </rPr>
      <t>PORTA DE MADEIRA COMPENSADA LISA PARA PINTURA, 0,60X2,10M, INCLUSO ADUELA 2A, ALIZAR 2A E DOBRADICA - COM FECHADURA DE 1ª QUALIDADE.</t>
    </r>
  </si>
  <si>
    <t xml:space="preserve">MASSA CORRIDA E CALFINO EM TETOS </t>
  </si>
  <si>
    <r>
      <t xml:space="preserve">REVESTIMENTO CERAMICA ESMALTADA EM PAREDES, COZINHA E BANHEIRO DO </t>
    </r>
    <r>
      <rPr>
        <b/>
        <sz val="10"/>
        <color rgb="FFFF0000"/>
        <rFont val="Arial"/>
        <family val="2"/>
      </rPr>
      <t>PISO ATÉ O TETO</t>
    </r>
    <r>
      <rPr>
        <sz val="9"/>
        <color rgb="FF000000"/>
        <rFont val="Arial"/>
        <family val="2"/>
      </rPr>
      <t>, 1A, PEI-4, 20X40CM, PADRAO MEDIO, FIXADA COM ARGAMASSA COLANTE E REJUNTAMENTO COM CIMENTO BRANCO</t>
    </r>
  </si>
  <si>
    <r>
      <t xml:space="preserve">ALVENARIA EM TIJOLO CERAMICO FURADO, PAREDE 15CM DE ESPESSURA, ASSENTADO EM ARGAMASSA TRACO 1:4 (CIMENTO E AREIA),E=1CM - </t>
    </r>
    <r>
      <rPr>
        <b/>
        <sz val="10"/>
        <color rgb="FFFF0000"/>
        <rFont val="Arial"/>
        <family val="2"/>
      </rPr>
      <t>Chapiscada, Rebocada, Calfinada.</t>
    </r>
  </si>
  <si>
    <r>
      <rPr>
        <b/>
        <sz val="9"/>
        <color rgb="FFFF0000"/>
        <rFont val="Arial"/>
        <family val="2"/>
      </rPr>
      <t>PJ200 - 01 (UMA)</t>
    </r>
    <r>
      <rPr>
        <sz val="9"/>
        <color rgb="FF000000"/>
        <rFont val="Arial"/>
        <family val="2"/>
      </rPr>
      <t xml:space="preserve"> - PORTA DE ALUMÍNIO, 2,00X2,10M, 02 FOLHAS, INCLUSO ADUELA 2A, ALIZAR 2A E DOBRADICA VAI E VEM - COM FECHADURA DE 1ª QUALIDADE.</t>
    </r>
  </si>
  <si>
    <r>
      <t xml:space="preserve">PINTURA LATEX ACRILICA EXTERNA E INTERNA, DUAS DEMAOS </t>
    </r>
    <r>
      <rPr>
        <b/>
        <sz val="10"/>
        <color rgb="FFFF0000"/>
        <rFont val="Arial"/>
        <family val="2"/>
      </rPr>
      <t>COR A SER DEFINIDA</t>
    </r>
  </si>
  <si>
    <t>REGULARIZACAO E COMPACTACAO MANUAL DE TERRENO COM SOQUETE, INCLUSIVE CALÇADA DE 01 METRO EXTERNA.</t>
  </si>
  <si>
    <t>LASTRO DE BRITA E=5cm,  INCLUSIVE CALÇADA DE 01 METRO EXTERNA.</t>
  </si>
  <si>
    <t>LASTRO DE CONCRETO TRACO 1:3:5, ESPESSURA 8CM, PREPARO MECANICO -  INCLUSIVE CALÇADA DE 01 METRO EXTERNA.</t>
  </si>
  <si>
    <r>
      <t xml:space="preserve">PISO EM CERAMICA ESMALTADA </t>
    </r>
    <r>
      <rPr>
        <b/>
        <sz val="10"/>
        <color rgb="FFFF0000"/>
        <rFont val="Arial"/>
        <family val="2"/>
      </rPr>
      <t>COR A SER DEFINIDA</t>
    </r>
    <r>
      <rPr>
        <sz val="9"/>
        <color rgb="FF000000"/>
        <rFont val="Arial"/>
        <family val="2"/>
      </rPr>
      <t xml:space="preserve"> 1A PEI-V, PADRAO MEDIO, ASSENTADA COM ARGAMASSA  DE  CIMENTO E AREIA PREPARO MANUAL, REJUNTE C/ CIMENTO BRANCO COM RODAPÉ,  INCLUSIVE CALÇADA DE 01 METRO EXTERNA.</t>
    </r>
  </si>
  <si>
    <t>Matinhos, 15 de Fevereiro de 2013.</t>
  </si>
  <si>
    <t xml:space="preserve">PLANILHA ORÇAMENTÁRIA </t>
  </si>
  <si>
    <r>
      <t xml:space="preserve">AMPLIAÇÃO DO POSTO DE SAÚDE DO PEREQUÊ - SALA DE REUNIÕES                                                                                            </t>
    </r>
    <r>
      <rPr>
        <b/>
        <sz val="12"/>
        <rFont val="Arial"/>
        <family val="2"/>
      </rPr>
      <t>LOTE 1A - QUADRA N° 07 - PLANTA BALNEÁRIO CURRAES - IND. FISCAL 3C061 007 001A 0001 - CADASTRO  20374-0</t>
    </r>
  </si>
  <si>
    <r>
      <t xml:space="preserve">CONCRETO ARMADO FCK = 15 MPA, PREPARO C/ BETONEIRA, INCLUI LANCAMENTO - </t>
    </r>
    <r>
      <rPr>
        <b/>
        <sz val="9"/>
        <color rgb="FFFF0000"/>
        <rFont val="Arial"/>
        <family val="2"/>
      </rPr>
      <t>COM FERRAGENS DE ARMAÇÃO NECESSÁRIAS.</t>
    </r>
  </si>
  <si>
    <r>
      <t xml:space="preserve">CONCRETO ARMADO PARA FUNDAÇÕES - VIGAS BALDRAMES 20x30 - </t>
    </r>
    <r>
      <rPr>
        <b/>
        <sz val="9"/>
        <color rgb="FFFF0000"/>
        <rFont val="Arial"/>
        <family val="2"/>
      </rPr>
      <t>COM FERRAGENS DE ARMAÇÃO NECESSÁRIAS.</t>
    </r>
  </si>
  <si>
    <r>
      <t xml:space="preserve">CONCRETO ARMADO FCK = 20 MPA, PREPARO C/ BETONEIRA, INCLUI LANCAMENTO - </t>
    </r>
    <r>
      <rPr>
        <b/>
        <sz val="9"/>
        <color rgb="FFFF0000"/>
        <rFont val="Arial"/>
        <family val="2"/>
      </rPr>
      <t>COM FERRAGENS DE ARMAÇÃO NECESSÁRIAS.</t>
    </r>
  </si>
  <si>
    <r>
      <t>VERGA 15X10CM EM CONCRETO PRÉ-MOLDADO FCK=20MPA (PREPARO COM BETONEIRA) AÇO CA60, BITOLA FINA, INCLUSIVE FORMAS TABUA 3ª -</t>
    </r>
    <r>
      <rPr>
        <b/>
        <sz val="9"/>
        <color rgb="FFFF0000"/>
        <rFont val="Arial"/>
        <family val="2"/>
      </rPr>
      <t xml:space="preserve"> COM FERRAGENS DE ARMAÇÃO NECESSÁRIAS.</t>
    </r>
  </si>
  <si>
    <r>
      <rPr>
        <b/>
        <sz val="9"/>
        <color rgb="FFFF0000"/>
        <rFont val="Arial"/>
        <family val="2"/>
      </rPr>
      <t xml:space="preserve">J60 - 02 (UMA) - </t>
    </r>
    <r>
      <rPr>
        <sz val="9"/>
        <color rgb="FF000000"/>
        <rFont val="Arial"/>
        <family val="2"/>
      </rPr>
      <t xml:space="preserve">JANELA ALUMINIO DE CORRER, 2 FOLHAS PARA VIDRO, SEM BANDEIRA, LINHA 25 - 0,60X0,60 m - </t>
    </r>
    <r>
      <rPr>
        <b/>
        <sz val="9"/>
        <color rgb="FFFF0000"/>
        <rFont val="Arial"/>
        <family val="2"/>
      </rPr>
      <t>COM VIDRO TRANPARENTE. COM GRADE DE SEGURANÇA.</t>
    </r>
  </si>
  <si>
    <r>
      <rPr>
        <b/>
        <sz val="9"/>
        <color rgb="FFFF0000"/>
        <rFont val="Arial"/>
        <family val="2"/>
      </rPr>
      <t xml:space="preserve">J200 - 02 (DUAS) - </t>
    </r>
    <r>
      <rPr>
        <sz val="9"/>
        <color rgb="FF000000"/>
        <rFont val="Arial"/>
        <family val="2"/>
      </rPr>
      <t xml:space="preserve">JANELA ALUMINIO DE CORRER, 2 FOLHAS PARA VIDRO, SEM BANDEIRA, LINHA 25 - 2,00X1,10 m - </t>
    </r>
    <r>
      <rPr>
        <b/>
        <sz val="9"/>
        <color rgb="FFFF0000"/>
        <rFont val="Arial"/>
        <family val="2"/>
      </rPr>
      <t>COM VIDRO TRANPARENTE. COM GRADE DE SEGURANÇA.</t>
    </r>
  </si>
  <si>
    <t>PONTO DE TOMADA PARA TELEFONE, COM TOMADA PADRÃO TELEBRAS EM CAIXA DE PVC COM PLACA, ELETRODUTO DE PVC RIGIDO E FIAÇÃO ATÉ A CAIXA DE DISTRIBUIÇÃO DO PAVIMENTO, INCLUSIVE CONDUTORES (fiação)  NECESSÁRIOS, FORNECIMENTO  E INSTALACAO.</t>
  </si>
  <si>
    <t>DISJUNTOR TERMOMAGNETICO TRIPOLAR PADRAO NEMA (AMERICANO) 10 A 50A 240V, FORNECIMENTO E INSTALACAO, INCLUSIVE CONDUTORES (fiação)  NECESSÁRIOS, FORNECIMENTO  E INSTALACAO.</t>
  </si>
  <si>
    <t>LUMINARIA TIPO CALHA, DE EMBUTIR, COM REATOR DE PARTIDA RAPIDA E LAMPADA FLUORESCENTE 2X40W, COMPLETA, INCLUSIVE CONDUTORES, FORNECIMENTO  E INSTALACAO.</t>
  </si>
  <si>
    <t>PONTO DE TOMADA (CAIXA, ELETRODUTO E TOMADA)</t>
  </si>
  <si>
    <t>PONTO INTERRUPTOR SIMPLES COM ELETRODUTO PVC 1/2" E CAIXA 4X2" - INCLUSIVE CONDUTORES NECESSÁRIOS, FORNECIMENTO  E INSTALACAO.</t>
  </si>
  <si>
    <t>Caixa de PVC - 4x2 para eletroduto</t>
  </si>
  <si>
    <t>Caixa PVC Octogonal</t>
  </si>
  <si>
    <t>Fio de cobre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</si>
</sst>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4" fontId="2" fillId="0" borderId="5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2" fillId="5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justify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justify" vertical="center" wrapText="1"/>
    </xf>
    <xf numFmtId="4" fontId="2" fillId="5" borderId="13" xfId="0" applyNumberFormat="1" applyFont="1" applyFill="1" applyBorder="1" applyAlignment="1">
      <alignment horizontal="right" vertical="center" wrapText="1"/>
    </xf>
    <xf numFmtId="4" fontId="2" fillId="5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20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4" fontId="2" fillId="5" borderId="1" xfId="0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13" xfId="0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justify" vertical="center" wrapText="1"/>
    </xf>
    <xf numFmtId="4" fontId="2" fillId="5" borderId="5" xfId="0" applyNumberFormat="1" applyFont="1" applyFill="1" applyBorder="1" applyAlignment="1">
      <alignment horizontal="right" vertical="center" wrapText="1"/>
    </xf>
    <xf numFmtId="4" fontId="2" fillId="5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9" xfId="0" applyNumberFormat="1" applyFont="1" applyFill="1" applyBorder="1" applyAlignment="1">
      <alignment horizontal="right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justify" vertical="center" wrapText="1"/>
    </xf>
    <xf numFmtId="4" fontId="2" fillId="5" borderId="31" xfId="0" applyNumberFormat="1" applyFont="1" applyFill="1" applyBorder="1" applyAlignment="1">
      <alignment horizontal="right" vertical="center" wrapText="1"/>
    </xf>
    <xf numFmtId="4" fontId="2" fillId="5" borderId="8" xfId="0" applyNumberFormat="1" applyFont="1" applyFill="1" applyBorder="1" applyAlignment="1">
      <alignment horizontal="right" vertical="center" wrapText="1"/>
    </xf>
    <xf numFmtId="4" fontId="2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32" xfId="0" applyNumberFormat="1" applyFont="1" applyFill="1" applyBorder="1" applyAlignment="1">
      <alignment horizontal="righ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justify" vertical="center" wrapText="1"/>
    </xf>
    <xf numFmtId="4" fontId="2" fillId="5" borderId="27" xfId="0" applyNumberFormat="1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justify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2" borderId="16" xfId="0" applyFont="1" applyFill="1" applyBorder="1" applyAlignment="1">
      <alignment horizontal="justify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3"/>
  <sheetViews>
    <sheetView tabSelected="1" view="pageBreakPreview" topLeftCell="A93" zoomScale="90" zoomScaleSheetLayoutView="90" workbookViewId="0">
      <selection activeCell="P74" sqref="P74"/>
    </sheetView>
  </sheetViews>
  <sheetFormatPr defaultRowHeight="12"/>
  <cols>
    <col min="1" max="1" width="6.42578125" style="31" customWidth="1"/>
    <col min="2" max="2" width="9.140625" style="2" customWidth="1"/>
    <col min="3" max="3" width="53.7109375" style="15" customWidth="1"/>
    <col min="4" max="4" width="5.7109375" style="2" customWidth="1"/>
    <col min="5" max="5" width="7.42578125" style="7" customWidth="1"/>
    <col min="6" max="6" width="8.140625" style="7" bestFit="1" customWidth="1"/>
    <col min="7" max="7" width="11.85546875" style="7" bestFit="1" customWidth="1"/>
    <col min="8" max="8" width="10.140625" style="7" customWidth="1"/>
    <col min="9" max="9" width="9.85546875" style="7" customWidth="1"/>
    <col min="10" max="10" width="11.28515625" style="7" bestFit="1" customWidth="1"/>
    <col min="11" max="11" width="11.28515625" style="1" bestFit="1" customWidth="1"/>
    <col min="12" max="16384" width="9.140625" style="1"/>
  </cols>
  <sheetData>
    <row r="1" spans="1:11" s="34" customFormat="1" ht="39" customHeight="1" thickBot="1">
      <c r="A1" s="82" t="s">
        <v>197</v>
      </c>
      <c r="B1" s="83"/>
      <c r="C1" s="83"/>
      <c r="D1" s="83"/>
      <c r="E1" s="83"/>
      <c r="F1" s="83"/>
      <c r="G1" s="83"/>
      <c r="H1" s="83"/>
      <c r="I1" s="83"/>
      <c r="J1" s="84"/>
    </row>
    <row r="2" spans="1:11" s="34" customFormat="1" ht="21.75" customHeight="1" thickBot="1">
      <c r="A2" s="85" t="s">
        <v>196</v>
      </c>
      <c r="B2" s="86"/>
      <c r="C2" s="86"/>
      <c r="D2" s="86"/>
      <c r="E2" s="86"/>
      <c r="F2" s="86"/>
      <c r="G2" s="86"/>
      <c r="H2" s="86"/>
      <c r="I2" s="86"/>
      <c r="J2" s="87"/>
    </row>
    <row r="3" spans="1:11" s="2" customFormat="1" ht="24" customHeight="1">
      <c r="A3" s="22" t="s">
        <v>72</v>
      </c>
      <c r="B3" s="22" t="s">
        <v>73</v>
      </c>
      <c r="C3" s="22" t="s">
        <v>0</v>
      </c>
      <c r="D3" s="22" t="s">
        <v>74</v>
      </c>
      <c r="E3" s="41" t="s">
        <v>75</v>
      </c>
      <c r="F3" s="41" t="s">
        <v>76</v>
      </c>
      <c r="G3" s="41" t="s">
        <v>77</v>
      </c>
      <c r="H3" s="41" t="s">
        <v>78</v>
      </c>
      <c r="I3" s="41" t="s">
        <v>79</v>
      </c>
      <c r="J3" s="42" t="s">
        <v>80</v>
      </c>
    </row>
    <row r="4" spans="1:11" s="14" customFormat="1" ht="18" customHeight="1">
      <c r="A4" s="16">
        <v>1</v>
      </c>
      <c r="B4" s="18"/>
      <c r="C4" s="88" t="s">
        <v>1</v>
      </c>
      <c r="D4" s="89"/>
      <c r="E4" s="89"/>
      <c r="F4" s="89"/>
      <c r="G4" s="89"/>
      <c r="H4" s="89"/>
      <c r="I4" s="89"/>
      <c r="J4" s="90"/>
    </row>
    <row r="5" spans="1:11" s="17" customFormat="1" ht="25.5" customHeight="1">
      <c r="A5" s="48">
        <v>1.1000000000000001</v>
      </c>
      <c r="B5" s="36" t="s">
        <v>2</v>
      </c>
      <c r="C5" s="37" t="s">
        <v>3</v>
      </c>
      <c r="D5" s="36" t="s">
        <v>4</v>
      </c>
      <c r="E5" s="38" t="s">
        <v>5</v>
      </c>
      <c r="F5" s="38">
        <f>167.21*1.2</f>
        <v>200.65200000000002</v>
      </c>
      <c r="G5" s="38">
        <v>34.54</v>
      </c>
      <c r="H5" s="38">
        <f>E5*F5</f>
        <v>601.95600000000002</v>
      </c>
      <c r="I5" s="39">
        <f>G5*E5</f>
        <v>103.62</v>
      </c>
      <c r="J5" s="38">
        <f>I5+H5</f>
        <v>705.57600000000002</v>
      </c>
    </row>
    <row r="6" spans="1:11" s="17" customFormat="1" ht="25.5" customHeight="1">
      <c r="A6" s="48" t="s">
        <v>81</v>
      </c>
      <c r="B6" s="36" t="s">
        <v>181</v>
      </c>
      <c r="C6" s="20" t="s">
        <v>168</v>
      </c>
      <c r="D6" s="36" t="s">
        <v>9</v>
      </c>
      <c r="E6" s="38">
        <v>50</v>
      </c>
      <c r="F6" s="38">
        <f>2.73*1.2</f>
        <v>3.2759999999999998</v>
      </c>
      <c r="G6" s="38"/>
      <c r="H6" s="38">
        <f t="shared" ref="H6:H8" si="0">E6*F6</f>
        <v>163.79999999999998</v>
      </c>
      <c r="I6" s="39">
        <f t="shared" ref="I6:I8" si="1">G6*E6</f>
        <v>0</v>
      </c>
      <c r="J6" s="38">
        <f>F6*E6</f>
        <v>163.79999999999998</v>
      </c>
    </row>
    <row r="7" spans="1:11" s="17" customFormat="1" ht="25.5" customHeight="1">
      <c r="A7" s="48" t="s">
        <v>167</v>
      </c>
      <c r="B7" s="36" t="s">
        <v>58</v>
      </c>
      <c r="C7" s="21" t="s">
        <v>166</v>
      </c>
      <c r="D7" s="36" t="s">
        <v>152</v>
      </c>
      <c r="E7" s="38">
        <v>2</v>
      </c>
      <c r="F7" s="38">
        <f>600*1.2</f>
        <v>720</v>
      </c>
      <c r="G7" s="38"/>
      <c r="H7" s="38">
        <f t="shared" si="0"/>
        <v>1440</v>
      </c>
      <c r="I7" s="39">
        <f t="shared" si="1"/>
        <v>0</v>
      </c>
      <c r="J7" s="38">
        <f>F7*E7</f>
        <v>1440</v>
      </c>
    </row>
    <row r="8" spans="1:11" s="17" customFormat="1" ht="25.5" customHeight="1" thickBot="1">
      <c r="A8" s="67" t="s">
        <v>167</v>
      </c>
      <c r="B8" s="64" t="s">
        <v>170</v>
      </c>
      <c r="C8" s="65" t="s">
        <v>148</v>
      </c>
      <c r="D8" s="64" t="s">
        <v>4</v>
      </c>
      <c r="E8" s="60">
        <v>50</v>
      </c>
      <c r="F8" s="60"/>
      <c r="G8" s="60">
        <v>2</v>
      </c>
      <c r="H8" s="38">
        <f t="shared" si="0"/>
        <v>0</v>
      </c>
      <c r="I8" s="39">
        <f t="shared" si="1"/>
        <v>100</v>
      </c>
      <c r="J8" s="60">
        <f>I8+H8</f>
        <v>100</v>
      </c>
    </row>
    <row r="9" spans="1:11" ht="18" customHeight="1" thickBot="1">
      <c r="A9" s="78" t="s">
        <v>6</v>
      </c>
      <c r="B9" s="79"/>
      <c r="C9" s="79"/>
      <c r="D9" s="79"/>
      <c r="E9" s="79"/>
      <c r="F9" s="79"/>
      <c r="G9" s="80"/>
      <c r="H9" s="5">
        <f>SUM(H5:H8)</f>
        <v>2205.7559999999999</v>
      </c>
      <c r="I9" s="5">
        <f t="shared" ref="I9:J9" si="2">SUM(I5:I8)</f>
        <v>203.62</v>
      </c>
      <c r="J9" s="5">
        <f t="shared" si="2"/>
        <v>2409.3760000000002</v>
      </c>
      <c r="K9" s="6"/>
    </row>
    <row r="10" spans="1:11">
      <c r="A10" s="12">
        <v>2</v>
      </c>
      <c r="B10" s="13"/>
      <c r="C10" s="81" t="s">
        <v>7</v>
      </c>
      <c r="D10" s="81"/>
      <c r="E10" s="81"/>
      <c r="F10" s="81"/>
      <c r="G10" s="81"/>
      <c r="H10" s="81"/>
      <c r="I10" s="81"/>
      <c r="J10" s="81"/>
    </row>
    <row r="11" spans="1:11" s="17" customFormat="1">
      <c r="A11" s="48">
        <v>2.1</v>
      </c>
      <c r="B11" s="36">
        <v>6430</v>
      </c>
      <c r="C11" s="37" t="s">
        <v>8</v>
      </c>
      <c r="D11" s="36" t="s">
        <v>9</v>
      </c>
      <c r="E11" s="38">
        <v>10</v>
      </c>
      <c r="F11" s="38"/>
      <c r="G11" s="38">
        <f>30.38*1.2</f>
        <v>36.455999999999996</v>
      </c>
      <c r="H11" s="38">
        <f t="shared" ref="H11:H12" si="3">E11*F11</f>
        <v>0</v>
      </c>
      <c r="I11" s="39">
        <f t="shared" ref="I11:I13" si="4">G11*E11</f>
        <v>364.55999999999995</v>
      </c>
      <c r="J11" s="38">
        <f t="shared" ref="J11:J13" si="5">I11+H11</f>
        <v>364.55999999999995</v>
      </c>
    </row>
    <row r="12" spans="1:11" s="17" customFormat="1" ht="24">
      <c r="A12" s="48">
        <v>2.2000000000000002</v>
      </c>
      <c r="B12" s="36">
        <v>5622</v>
      </c>
      <c r="C12" s="37" t="s">
        <v>10</v>
      </c>
      <c r="D12" s="36" t="s">
        <v>4</v>
      </c>
      <c r="E12" s="38">
        <v>25</v>
      </c>
      <c r="F12" s="38"/>
      <c r="G12" s="38">
        <f>3.34*1.2</f>
        <v>4.008</v>
      </c>
      <c r="H12" s="38">
        <f t="shared" si="3"/>
        <v>0</v>
      </c>
      <c r="I12" s="39">
        <f t="shared" si="4"/>
        <v>100.2</v>
      </c>
      <c r="J12" s="38">
        <f t="shared" si="5"/>
        <v>100.2</v>
      </c>
    </row>
    <row r="13" spans="1:11" s="17" customFormat="1" ht="24.75" thickBot="1">
      <c r="A13" s="67">
        <v>2.2999999999999998</v>
      </c>
      <c r="B13" s="64">
        <v>72920</v>
      </c>
      <c r="C13" s="65" t="s">
        <v>11</v>
      </c>
      <c r="D13" s="64" t="s">
        <v>9</v>
      </c>
      <c r="E13" s="60">
        <v>10</v>
      </c>
      <c r="F13" s="60"/>
      <c r="G13" s="60">
        <f>5.05*1.2</f>
        <v>6.06</v>
      </c>
      <c r="H13" s="60">
        <v>7.3</v>
      </c>
      <c r="I13" s="39">
        <f t="shared" si="4"/>
        <v>60.599999999999994</v>
      </c>
      <c r="J13" s="60">
        <f t="shared" si="5"/>
        <v>67.899999999999991</v>
      </c>
    </row>
    <row r="14" spans="1:11" ht="12.75" thickBot="1">
      <c r="A14" s="74" t="s">
        <v>12</v>
      </c>
      <c r="B14" s="75"/>
      <c r="C14" s="75"/>
      <c r="D14" s="75"/>
      <c r="E14" s="75"/>
      <c r="F14" s="75"/>
      <c r="G14" s="76"/>
      <c r="H14" s="5">
        <f>SUM(H11:H13)</f>
        <v>7.3</v>
      </c>
      <c r="I14" s="5">
        <f t="shared" ref="I14:J14" si="6">SUM(I11:I13)</f>
        <v>525.3599999999999</v>
      </c>
      <c r="J14" s="5">
        <f t="shared" si="6"/>
        <v>532.66</v>
      </c>
      <c r="K14" s="6"/>
    </row>
    <row r="15" spans="1:11">
      <c r="A15" s="22">
        <v>3</v>
      </c>
      <c r="B15" s="23"/>
      <c r="C15" s="77" t="s">
        <v>13</v>
      </c>
      <c r="D15" s="77"/>
      <c r="E15" s="77"/>
      <c r="F15" s="77"/>
      <c r="G15" s="77"/>
      <c r="H15" s="77"/>
      <c r="I15" s="77"/>
      <c r="J15" s="77"/>
    </row>
    <row r="16" spans="1:11" s="17" customFormat="1" ht="15.75" customHeight="1">
      <c r="A16" s="43">
        <v>3.1</v>
      </c>
      <c r="B16" s="44"/>
      <c r="C16" s="70" t="s">
        <v>14</v>
      </c>
      <c r="D16" s="44"/>
      <c r="E16" s="46"/>
      <c r="F16" s="46"/>
      <c r="G16" s="46"/>
      <c r="H16" s="46"/>
      <c r="I16" s="46"/>
      <c r="J16" s="46"/>
    </row>
    <row r="17" spans="1:11" s="17" customFormat="1" ht="36">
      <c r="A17" s="43" t="s">
        <v>18</v>
      </c>
      <c r="B17" s="44">
        <v>6427</v>
      </c>
      <c r="C17" s="45" t="s">
        <v>198</v>
      </c>
      <c r="D17" s="44" t="s">
        <v>9</v>
      </c>
      <c r="E17" s="46">
        <v>1.1000000000000001</v>
      </c>
      <c r="F17" s="69">
        <v>618.41</v>
      </c>
      <c r="G17" s="69">
        <v>775.64</v>
      </c>
      <c r="H17" s="46">
        <f t="shared" ref="H17:H20" si="7">E17*F17</f>
        <v>680.25099999999998</v>
      </c>
      <c r="I17" s="47">
        <f t="shared" ref="I17:I20" si="8">G17*E17</f>
        <v>853.20400000000006</v>
      </c>
      <c r="J17" s="46">
        <f t="shared" ref="J17" si="9">I17+H17</f>
        <v>1533.4549999999999</v>
      </c>
    </row>
    <row r="18" spans="1:11" s="17" customFormat="1" ht="39.75" customHeight="1">
      <c r="A18" s="43">
        <v>3.2</v>
      </c>
      <c r="B18" s="44"/>
      <c r="C18" s="70" t="s">
        <v>199</v>
      </c>
      <c r="D18" s="44"/>
      <c r="E18" s="46"/>
      <c r="F18" s="46"/>
      <c r="G18" s="46"/>
      <c r="H18" s="46">
        <f t="shared" si="7"/>
        <v>0</v>
      </c>
      <c r="I18" s="47">
        <f t="shared" si="8"/>
        <v>0</v>
      </c>
      <c r="J18" s="46"/>
    </row>
    <row r="19" spans="1:11" s="17" customFormat="1" ht="24">
      <c r="A19" s="43" t="s">
        <v>20</v>
      </c>
      <c r="B19" s="44" t="s">
        <v>15</v>
      </c>
      <c r="C19" s="45" t="s">
        <v>16</v>
      </c>
      <c r="D19" s="44" t="s">
        <v>4</v>
      </c>
      <c r="E19" s="46">
        <v>20</v>
      </c>
      <c r="F19" s="46">
        <f>13.59*1.2</f>
        <v>16.308</v>
      </c>
      <c r="G19" s="46" t="s">
        <v>17</v>
      </c>
      <c r="H19" s="46">
        <f t="shared" si="7"/>
        <v>326.15999999999997</v>
      </c>
      <c r="I19" s="47">
        <f t="shared" si="8"/>
        <v>54.400000000000006</v>
      </c>
      <c r="J19" s="46">
        <f t="shared" ref="J19:J20" si="10">I19+H19</f>
        <v>380.55999999999995</v>
      </c>
    </row>
    <row r="20" spans="1:11" s="17" customFormat="1" ht="36.75" thickBot="1">
      <c r="A20" s="71" t="s">
        <v>21</v>
      </c>
      <c r="B20" s="72">
        <v>6427</v>
      </c>
      <c r="C20" s="73" t="s">
        <v>200</v>
      </c>
      <c r="D20" s="72" t="s">
        <v>9</v>
      </c>
      <c r="E20" s="69">
        <v>3.8</v>
      </c>
      <c r="F20" s="69">
        <v>618.41</v>
      </c>
      <c r="G20" s="69" t="s">
        <v>19</v>
      </c>
      <c r="H20" s="46">
        <f t="shared" si="7"/>
        <v>2349.9579999999996</v>
      </c>
      <c r="I20" s="47">
        <f t="shared" si="8"/>
        <v>910.63199999999995</v>
      </c>
      <c r="J20" s="69">
        <f t="shared" si="10"/>
        <v>3260.5899999999997</v>
      </c>
    </row>
    <row r="21" spans="1:11" ht="12.75" thickBot="1">
      <c r="A21" s="78" t="s">
        <v>22</v>
      </c>
      <c r="B21" s="79"/>
      <c r="C21" s="79"/>
      <c r="D21" s="79"/>
      <c r="E21" s="79"/>
      <c r="F21" s="79"/>
      <c r="G21" s="80"/>
      <c r="H21" s="5">
        <f>SUM(H16:H20)</f>
        <v>3356.3689999999997</v>
      </c>
      <c r="I21" s="5">
        <f t="shared" ref="I21:J21" si="11">SUM(I16:I20)</f>
        <v>1818.2359999999999</v>
      </c>
      <c r="J21" s="5">
        <f t="shared" si="11"/>
        <v>5174.6049999999996</v>
      </c>
      <c r="K21" s="6"/>
    </row>
    <row r="22" spans="1:11">
      <c r="A22" s="12">
        <v>4</v>
      </c>
      <c r="B22" s="13"/>
      <c r="C22" s="81" t="s">
        <v>23</v>
      </c>
      <c r="D22" s="81"/>
      <c r="E22" s="81"/>
      <c r="F22" s="81"/>
      <c r="G22" s="81"/>
      <c r="H22" s="81"/>
      <c r="I22" s="81"/>
      <c r="J22" s="81"/>
    </row>
    <row r="23" spans="1:11" s="17" customFormat="1" ht="36">
      <c r="A23" s="48" t="s">
        <v>24</v>
      </c>
      <c r="B23" s="36">
        <v>6427</v>
      </c>
      <c r="C23" s="37" t="s">
        <v>200</v>
      </c>
      <c r="D23" s="36" t="s">
        <v>9</v>
      </c>
      <c r="E23" s="38">
        <v>1.6</v>
      </c>
      <c r="F23" s="69">
        <v>618.41</v>
      </c>
      <c r="G23" s="69">
        <v>775.64</v>
      </c>
      <c r="H23" s="38">
        <f>E23*F23</f>
        <v>989.45600000000002</v>
      </c>
      <c r="I23" s="39">
        <f>G23*E23</f>
        <v>1241.0240000000001</v>
      </c>
      <c r="J23" s="38">
        <f>I23+H23</f>
        <v>2230.48</v>
      </c>
    </row>
    <row r="24" spans="1:11" s="17" customFormat="1" ht="36">
      <c r="A24" s="48" t="s">
        <v>25</v>
      </c>
      <c r="B24" s="36">
        <v>6427</v>
      </c>
      <c r="C24" s="37" t="s">
        <v>200</v>
      </c>
      <c r="D24" s="36" t="s">
        <v>9</v>
      </c>
      <c r="E24" s="38">
        <v>3.8</v>
      </c>
      <c r="F24" s="69">
        <v>618.41</v>
      </c>
      <c r="G24" s="69">
        <v>775.64</v>
      </c>
      <c r="H24" s="38">
        <f>E24*F24</f>
        <v>2349.9579999999996</v>
      </c>
      <c r="I24" s="39">
        <f>G24*E24</f>
        <v>2947.4319999999998</v>
      </c>
      <c r="J24" s="38">
        <f>I24+H24</f>
        <v>5297.3899999999994</v>
      </c>
    </row>
    <row r="25" spans="1:11">
      <c r="A25" s="32">
        <v>4.3</v>
      </c>
      <c r="B25" s="19"/>
      <c r="C25" s="26" t="s">
        <v>26</v>
      </c>
      <c r="D25" s="36"/>
      <c r="E25" s="9"/>
      <c r="F25" s="9"/>
      <c r="G25" s="9"/>
      <c r="H25" s="9"/>
      <c r="I25" s="9"/>
      <c r="J25" s="9"/>
    </row>
    <row r="26" spans="1:11" s="17" customFormat="1" ht="48">
      <c r="A26" s="48" t="s">
        <v>154</v>
      </c>
      <c r="B26" s="36" t="s">
        <v>155</v>
      </c>
      <c r="C26" s="37" t="s">
        <v>201</v>
      </c>
      <c r="D26" s="36" t="s">
        <v>9</v>
      </c>
      <c r="E26" s="38">
        <v>30</v>
      </c>
      <c r="F26" s="38">
        <f>6.55*1.2</f>
        <v>7.8599999999999994</v>
      </c>
      <c r="G26" s="38">
        <v>5.05</v>
      </c>
      <c r="H26" s="38">
        <f>E26*F26</f>
        <v>235.79999999999998</v>
      </c>
      <c r="I26" s="39">
        <f>G26*E26</f>
        <v>151.5</v>
      </c>
      <c r="J26" s="38">
        <f>I26+H26</f>
        <v>387.29999999999995</v>
      </c>
    </row>
    <row r="27" spans="1:11">
      <c r="A27" s="32" t="s">
        <v>153</v>
      </c>
      <c r="B27" s="19"/>
      <c r="C27" s="26" t="s">
        <v>156</v>
      </c>
      <c r="D27" s="19"/>
      <c r="E27" s="9"/>
      <c r="F27" s="9"/>
      <c r="G27" s="9"/>
      <c r="H27" s="9"/>
      <c r="I27" s="9"/>
      <c r="J27" s="9"/>
    </row>
    <row r="28" spans="1:11" s="17" customFormat="1" ht="48.75" thickBot="1">
      <c r="A28" s="67" t="s">
        <v>157</v>
      </c>
      <c r="B28" s="64" t="s">
        <v>158</v>
      </c>
      <c r="C28" s="65" t="s">
        <v>169</v>
      </c>
      <c r="D28" s="64" t="s">
        <v>4</v>
      </c>
      <c r="E28" s="60">
        <v>60</v>
      </c>
      <c r="F28" s="60">
        <f>39.18*1.2</f>
        <v>47.015999999999998</v>
      </c>
      <c r="G28" s="60">
        <v>22.86</v>
      </c>
      <c r="H28" s="60">
        <f>E28*F28</f>
        <v>2820.96</v>
      </c>
      <c r="I28" s="61">
        <f>G28*E28</f>
        <v>1371.6</v>
      </c>
      <c r="J28" s="60">
        <f>I28+H28</f>
        <v>4192.5599999999995</v>
      </c>
    </row>
    <row r="29" spans="1:11" ht="16.5" customHeight="1" thickBot="1">
      <c r="A29" s="78" t="s">
        <v>27</v>
      </c>
      <c r="B29" s="79"/>
      <c r="C29" s="79"/>
      <c r="D29" s="79"/>
      <c r="E29" s="79"/>
      <c r="F29" s="79"/>
      <c r="G29" s="80"/>
      <c r="H29" s="5">
        <f>SUM(H23:H28)</f>
        <v>6396.174</v>
      </c>
      <c r="I29" s="5">
        <f>SUM(I23:I28)</f>
        <v>5711.5560000000005</v>
      </c>
      <c r="J29" s="5">
        <f>SUM(J23:J28)</f>
        <v>12107.73</v>
      </c>
      <c r="K29" s="6"/>
    </row>
    <row r="30" spans="1:11">
      <c r="A30" s="12">
        <v>5</v>
      </c>
      <c r="B30" s="13"/>
      <c r="C30" s="81" t="s">
        <v>28</v>
      </c>
      <c r="D30" s="81"/>
      <c r="E30" s="81"/>
      <c r="F30" s="81"/>
      <c r="G30" s="81"/>
      <c r="H30" s="81"/>
      <c r="I30" s="81"/>
      <c r="J30" s="81"/>
    </row>
    <row r="31" spans="1:11" ht="14.25" customHeight="1">
      <c r="A31" s="25">
        <v>5.2</v>
      </c>
      <c r="B31" s="19"/>
      <c r="C31" s="26" t="s">
        <v>29</v>
      </c>
      <c r="D31" s="19"/>
      <c r="E31" s="9"/>
      <c r="F31" s="9"/>
      <c r="G31" s="9"/>
      <c r="H31" s="9"/>
      <c r="I31" s="9"/>
      <c r="J31" s="11"/>
    </row>
    <row r="32" spans="1:11" s="17" customFormat="1" ht="50.25" thickBot="1">
      <c r="A32" s="35" t="s">
        <v>82</v>
      </c>
      <c r="B32" s="36" t="s">
        <v>83</v>
      </c>
      <c r="C32" s="37" t="s">
        <v>188</v>
      </c>
      <c r="D32" s="36" t="s">
        <v>4</v>
      </c>
      <c r="E32" s="38">
        <v>165</v>
      </c>
      <c r="F32" s="38">
        <f>13.84*1.2</f>
        <v>16.608000000000001</v>
      </c>
      <c r="G32" s="38">
        <v>24.89</v>
      </c>
      <c r="H32" s="38">
        <f t="shared" ref="H32" si="12">E32*F32</f>
        <v>2740.32</v>
      </c>
      <c r="I32" s="39">
        <f t="shared" ref="I32" si="13">G32*E32</f>
        <v>4106.8500000000004</v>
      </c>
      <c r="J32" s="40">
        <f t="shared" ref="J32" si="14">I32+H32</f>
        <v>6847.17</v>
      </c>
    </row>
    <row r="33" spans="1:11" ht="16.5" customHeight="1" thickBot="1">
      <c r="A33" s="74" t="s">
        <v>30</v>
      </c>
      <c r="B33" s="75"/>
      <c r="C33" s="75"/>
      <c r="D33" s="75"/>
      <c r="E33" s="75"/>
      <c r="F33" s="75"/>
      <c r="G33" s="76"/>
      <c r="H33" s="5">
        <f>SUM(H31:H32)</f>
        <v>2740.32</v>
      </c>
      <c r="I33" s="5">
        <f>SUM(I31:I32)</f>
        <v>4106.8500000000004</v>
      </c>
      <c r="J33" s="5">
        <f>SUM(J31:J32)</f>
        <v>6847.17</v>
      </c>
      <c r="K33" s="6"/>
    </row>
    <row r="34" spans="1:11" ht="12.75" thickBot="1">
      <c r="A34" s="12">
        <v>6</v>
      </c>
      <c r="B34" s="13"/>
      <c r="C34" s="91" t="s">
        <v>151</v>
      </c>
      <c r="D34" s="81"/>
      <c r="E34" s="81"/>
      <c r="F34" s="81"/>
      <c r="G34" s="81"/>
      <c r="H34" s="81"/>
      <c r="I34" s="81"/>
      <c r="J34" s="81"/>
    </row>
    <row r="35" spans="1:11" ht="15" customHeight="1">
      <c r="A35" s="24">
        <v>6.1</v>
      </c>
      <c r="B35" s="8"/>
      <c r="C35" s="27" t="s">
        <v>31</v>
      </c>
      <c r="D35" s="8"/>
      <c r="E35" s="4"/>
      <c r="F35" s="4"/>
      <c r="G35" s="4"/>
      <c r="H35" s="4"/>
      <c r="I35" s="4"/>
      <c r="J35" s="10"/>
    </row>
    <row r="36" spans="1:11" s="17" customFormat="1" ht="36">
      <c r="A36" s="35" t="s">
        <v>84</v>
      </c>
      <c r="B36" s="36" t="s">
        <v>85</v>
      </c>
      <c r="C36" s="37" t="s">
        <v>184</v>
      </c>
      <c r="D36" s="36" t="s">
        <v>52</v>
      </c>
      <c r="E36" s="38">
        <v>1</v>
      </c>
      <c r="F36" s="38">
        <f>189.26*1.2</f>
        <v>227.11199999999999</v>
      </c>
      <c r="G36" s="38">
        <v>84.93</v>
      </c>
      <c r="H36" s="38">
        <f t="shared" ref="H36" si="15">E36*F36</f>
        <v>227.11199999999999</v>
      </c>
      <c r="I36" s="39">
        <f t="shared" ref="I36" si="16">G36*E36</f>
        <v>84.93</v>
      </c>
      <c r="J36" s="40">
        <f t="shared" ref="J36" si="17">I36+H36</f>
        <v>312.04200000000003</v>
      </c>
    </row>
    <row r="37" spans="1:11" s="17" customFormat="1" ht="36">
      <c r="A37" s="35" t="s">
        <v>84</v>
      </c>
      <c r="B37" s="36" t="s">
        <v>85</v>
      </c>
      <c r="C37" s="37" t="s">
        <v>185</v>
      </c>
      <c r="D37" s="36" t="s">
        <v>52</v>
      </c>
      <c r="E37" s="38">
        <v>1</v>
      </c>
      <c r="F37" s="38">
        <f>189.26*1.2</f>
        <v>227.11199999999999</v>
      </c>
      <c r="G37" s="38">
        <v>84.93</v>
      </c>
      <c r="H37" s="38">
        <f t="shared" ref="H37" si="18">E37*F37</f>
        <v>227.11199999999999</v>
      </c>
      <c r="I37" s="39">
        <f t="shared" ref="I37" si="19">G37*E37</f>
        <v>84.93</v>
      </c>
      <c r="J37" s="40">
        <f t="shared" ref="J37" si="20">I37+H37</f>
        <v>312.04200000000003</v>
      </c>
    </row>
    <row r="38" spans="1:11" s="17" customFormat="1" ht="36">
      <c r="A38" s="35" t="s">
        <v>86</v>
      </c>
      <c r="B38" s="36" t="s">
        <v>58</v>
      </c>
      <c r="C38" s="37" t="s">
        <v>189</v>
      </c>
      <c r="D38" s="36" t="s">
        <v>52</v>
      </c>
      <c r="E38" s="38">
        <v>1</v>
      </c>
      <c r="F38" s="38">
        <f>455*1.2</f>
        <v>546</v>
      </c>
      <c r="G38" s="38">
        <f>G36*2</f>
        <v>169.86</v>
      </c>
      <c r="H38" s="38">
        <f t="shared" ref="H38:H40" si="21">E38*F38</f>
        <v>546</v>
      </c>
      <c r="I38" s="39">
        <f t="shared" ref="I38:I40" si="22">G38*E38</f>
        <v>169.86</v>
      </c>
      <c r="J38" s="40">
        <f t="shared" ref="J38:J40" si="23">I38+H38</f>
        <v>715.86</v>
      </c>
    </row>
    <row r="39" spans="1:11" s="17" customFormat="1" ht="15" customHeight="1">
      <c r="A39" s="35">
        <v>6.3</v>
      </c>
      <c r="B39" s="36"/>
      <c r="C39" s="68" t="s">
        <v>32</v>
      </c>
      <c r="D39" s="36"/>
      <c r="E39" s="38"/>
      <c r="F39" s="38"/>
      <c r="G39" s="38"/>
      <c r="H39" s="38">
        <f t="shared" si="21"/>
        <v>0</v>
      </c>
      <c r="I39" s="39">
        <f t="shared" si="22"/>
        <v>0</v>
      </c>
      <c r="J39" s="40">
        <f t="shared" si="23"/>
        <v>0</v>
      </c>
    </row>
    <row r="40" spans="1:11" s="17" customFormat="1" ht="36">
      <c r="A40" s="35" t="s">
        <v>87</v>
      </c>
      <c r="B40" s="36" t="s">
        <v>171</v>
      </c>
      <c r="C40" s="37" t="s">
        <v>202</v>
      </c>
      <c r="D40" s="36" t="s">
        <v>4</v>
      </c>
      <c r="E40" s="38">
        <v>0.36</v>
      </c>
      <c r="F40" s="38">
        <f>490.16*1.2</f>
        <v>588.19200000000001</v>
      </c>
      <c r="G40" s="38">
        <v>42.08</v>
      </c>
      <c r="H40" s="38">
        <f t="shared" si="21"/>
        <v>211.74912</v>
      </c>
      <c r="I40" s="39">
        <f t="shared" si="22"/>
        <v>15.1488</v>
      </c>
      <c r="J40" s="40">
        <f t="shared" si="23"/>
        <v>226.89792</v>
      </c>
    </row>
    <row r="41" spans="1:11" s="17" customFormat="1" ht="36.75" thickBot="1">
      <c r="A41" s="35" t="s">
        <v>87</v>
      </c>
      <c r="B41" s="36" t="s">
        <v>171</v>
      </c>
      <c r="C41" s="37" t="s">
        <v>203</v>
      </c>
      <c r="D41" s="36" t="s">
        <v>4</v>
      </c>
      <c r="E41" s="38">
        <v>2.2000000000000002</v>
      </c>
      <c r="F41" s="38">
        <f>490.16*1.2</f>
        <v>588.19200000000001</v>
      </c>
      <c r="G41" s="38">
        <v>42.08</v>
      </c>
      <c r="H41" s="38">
        <f t="shared" ref="H41" si="24">E41*F41</f>
        <v>1294.0224000000001</v>
      </c>
      <c r="I41" s="39">
        <f t="shared" ref="I41" si="25">G41*E41</f>
        <v>92.576000000000008</v>
      </c>
      <c r="J41" s="40">
        <f t="shared" ref="J41" si="26">I41+H41</f>
        <v>1386.5984000000001</v>
      </c>
    </row>
    <row r="42" spans="1:11" ht="16.5" customHeight="1" thickBot="1">
      <c r="A42" s="74" t="s">
        <v>33</v>
      </c>
      <c r="B42" s="75"/>
      <c r="C42" s="75"/>
      <c r="D42" s="75"/>
      <c r="E42" s="75"/>
      <c r="F42" s="75"/>
      <c r="G42" s="76"/>
      <c r="H42" s="5">
        <f>SUM(H36:H41)</f>
        <v>2505.9955199999999</v>
      </c>
      <c r="I42" s="5">
        <f>SUM(I36:I41)</f>
        <v>447.44480000000004</v>
      </c>
      <c r="J42" s="5">
        <f>SUM(J36:J41)</f>
        <v>2953.4403199999997</v>
      </c>
      <c r="K42" s="6"/>
    </row>
    <row r="43" spans="1:11" s="3" customFormat="1">
      <c r="A43" s="33">
        <v>7.1</v>
      </c>
      <c r="B43" s="28"/>
      <c r="C43" s="29" t="s">
        <v>34</v>
      </c>
      <c r="D43" s="28"/>
      <c r="E43" s="30"/>
      <c r="F43" s="30"/>
      <c r="G43" s="30"/>
      <c r="H43" s="30"/>
      <c r="I43" s="30"/>
      <c r="J43" s="30"/>
    </row>
    <row r="44" spans="1:11" s="17" customFormat="1" ht="24">
      <c r="A44" s="48" t="s">
        <v>88</v>
      </c>
      <c r="B44" s="36" t="s">
        <v>89</v>
      </c>
      <c r="C44" s="37" t="s">
        <v>164</v>
      </c>
      <c r="D44" s="36" t="s">
        <v>4</v>
      </c>
      <c r="E44" s="38">
        <v>70</v>
      </c>
      <c r="F44" s="38">
        <f>41.55*1.2</f>
        <v>49.859999999999992</v>
      </c>
      <c r="G44" s="38">
        <v>35.700000000000003</v>
      </c>
      <c r="H44" s="38">
        <f t="shared" ref="H44:H45" si="27">E44*F44</f>
        <v>3490.1999999999994</v>
      </c>
      <c r="I44" s="39">
        <f t="shared" ref="I44:I45" si="28">G44*E44</f>
        <v>2499</v>
      </c>
      <c r="J44" s="38">
        <f t="shared" ref="J44:J45" si="29">I44+H44</f>
        <v>5989.1999999999989</v>
      </c>
    </row>
    <row r="45" spans="1:11" s="17" customFormat="1" ht="24" customHeight="1">
      <c r="A45" s="48" t="s">
        <v>90</v>
      </c>
      <c r="B45" s="36" t="s">
        <v>91</v>
      </c>
      <c r="C45" s="37" t="s">
        <v>165</v>
      </c>
      <c r="D45" s="36" t="s">
        <v>4</v>
      </c>
      <c r="E45" s="38">
        <v>90</v>
      </c>
      <c r="F45" s="38">
        <f>25.18*1.2</f>
        <v>30.215999999999998</v>
      </c>
      <c r="G45" s="38">
        <v>41.31</v>
      </c>
      <c r="H45" s="38">
        <f t="shared" si="27"/>
        <v>2719.4399999999996</v>
      </c>
      <c r="I45" s="39">
        <f t="shared" si="28"/>
        <v>3717.9</v>
      </c>
      <c r="J45" s="38">
        <f t="shared" si="29"/>
        <v>6437.34</v>
      </c>
    </row>
    <row r="46" spans="1:11" s="17" customFormat="1" ht="12.75" customHeight="1">
      <c r="A46" s="48" t="s">
        <v>92</v>
      </c>
      <c r="B46" s="36" t="s">
        <v>93</v>
      </c>
      <c r="C46" s="37" t="s">
        <v>159</v>
      </c>
      <c r="D46" s="36" t="s">
        <v>4</v>
      </c>
      <c r="E46" s="38">
        <v>50</v>
      </c>
      <c r="F46" s="38">
        <f>1.41*1.2</f>
        <v>1.6919999999999999</v>
      </c>
      <c r="G46" s="38">
        <v>6.19</v>
      </c>
      <c r="H46" s="38">
        <f t="shared" ref="H46:H48" si="30">E46*F46</f>
        <v>84.6</v>
      </c>
      <c r="I46" s="39">
        <f t="shared" ref="I46:I48" si="31">G46*E46</f>
        <v>309.5</v>
      </c>
      <c r="J46" s="38">
        <f t="shared" ref="J46:J48" si="32">I46+H46</f>
        <v>394.1</v>
      </c>
    </row>
    <row r="47" spans="1:11" s="17" customFormat="1" ht="15" customHeight="1">
      <c r="A47" s="67" t="s">
        <v>94</v>
      </c>
      <c r="B47" s="64" t="s">
        <v>95</v>
      </c>
      <c r="C47" s="65" t="s">
        <v>160</v>
      </c>
      <c r="D47" s="64" t="s">
        <v>4</v>
      </c>
      <c r="E47" s="60">
        <v>50</v>
      </c>
      <c r="F47" s="60">
        <f>1.91*1.2</f>
        <v>2.2919999999999998</v>
      </c>
      <c r="G47" s="60">
        <v>17.93</v>
      </c>
      <c r="H47" s="60">
        <f t="shared" ref="H47" si="33">E47*F47</f>
        <v>114.6</v>
      </c>
      <c r="I47" s="61">
        <f t="shared" ref="I47" si="34">G47*E47</f>
        <v>896.5</v>
      </c>
      <c r="J47" s="60">
        <f t="shared" ref="J47" si="35">I47+H47</f>
        <v>1011.1</v>
      </c>
    </row>
    <row r="48" spans="1:11" s="17" customFormat="1" ht="15" customHeight="1" thickBot="1">
      <c r="A48" s="67" t="s">
        <v>94</v>
      </c>
      <c r="B48" s="64" t="s">
        <v>95</v>
      </c>
      <c r="C48" s="65" t="s">
        <v>186</v>
      </c>
      <c r="D48" s="64" t="s">
        <v>4</v>
      </c>
      <c r="E48" s="60">
        <v>50</v>
      </c>
      <c r="F48" s="60">
        <f>1.91*1.2</f>
        <v>2.2919999999999998</v>
      </c>
      <c r="G48" s="60">
        <v>17.93</v>
      </c>
      <c r="H48" s="60">
        <f t="shared" si="30"/>
        <v>114.6</v>
      </c>
      <c r="I48" s="61">
        <f t="shared" si="31"/>
        <v>896.5</v>
      </c>
      <c r="J48" s="60">
        <f t="shared" si="32"/>
        <v>1011.1</v>
      </c>
    </row>
    <row r="49" spans="1:11" ht="12.75" thickBot="1">
      <c r="A49" s="74" t="s">
        <v>35</v>
      </c>
      <c r="B49" s="75"/>
      <c r="C49" s="75"/>
      <c r="D49" s="75"/>
      <c r="E49" s="75"/>
      <c r="F49" s="75"/>
      <c r="G49" s="76"/>
      <c r="H49" s="5">
        <f>SUM(H44:H48)</f>
        <v>6523.4400000000005</v>
      </c>
      <c r="I49" s="5">
        <f t="shared" ref="I49:J49" si="36">SUM(I44:I48)</f>
        <v>8319.4</v>
      </c>
      <c r="J49" s="5">
        <f t="shared" si="36"/>
        <v>14842.84</v>
      </c>
      <c r="K49" s="6"/>
    </row>
    <row r="50" spans="1:11">
      <c r="A50" s="12">
        <v>8</v>
      </c>
      <c r="B50" s="13"/>
      <c r="C50" s="81" t="s">
        <v>36</v>
      </c>
      <c r="D50" s="81"/>
      <c r="E50" s="81"/>
      <c r="F50" s="81"/>
      <c r="G50" s="81"/>
      <c r="H50" s="81"/>
      <c r="I50" s="81"/>
      <c r="J50" s="81"/>
    </row>
    <row r="51" spans="1:11" s="17" customFormat="1" ht="24.75" thickBot="1">
      <c r="A51" s="67" t="s">
        <v>96</v>
      </c>
      <c r="B51" s="64" t="s">
        <v>97</v>
      </c>
      <c r="C51" s="65" t="s">
        <v>161</v>
      </c>
      <c r="D51" s="64" t="s">
        <v>4</v>
      </c>
      <c r="E51" s="60" t="s">
        <v>98</v>
      </c>
      <c r="F51" s="60">
        <f>3.14*1.2</f>
        <v>3.7679999999999998</v>
      </c>
      <c r="G51" s="60">
        <v>3.76</v>
      </c>
      <c r="H51" s="60">
        <f>E51*F51</f>
        <v>57.273599999999995</v>
      </c>
      <c r="I51" s="61">
        <f>G51*E51</f>
        <v>57.151999999999994</v>
      </c>
      <c r="J51" s="60">
        <f>I51+H51</f>
        <v>114.42559999999999</v>
      </c>
    </row>
    <row r="52" spans="1:11" ht="12.75" thickBot="1">
      <c r="A52" s="74" t="s">
        <v>37</v>
      </c>
      <c r="B52" s="75"/>
      <c r="C52" s="75"/>
      <c r="D52" s="75"/>
      <c r="E52" s="75"/>
      <c r="F52" s="75"/>
      <c r="G52" s="76"/>
      <c r="H52" s="5">
        <f>H51</f>
        <v>57.273599999999995</v>
      </c>
      <c r="I52" s="5">
        <f t="shared" ref="I52:J52" si="37">I51</f>
        <v>57.151999999999994</v>
      </c>
      <c r="J52" s="5">
        <f t="shared" si="37"/>
        <v>114.42559999999999</v>
      </c>
      <c r="K52" s="6"/>
    </row>
    <row r="53" spans="1:11">
      <c r="A53" s="12">
        <v>9</v>
      </c>
      <c r="B53" s="13"/>
      <c r="C53" s="81" t="s">
        <v>38</v>
      </c>
      <c r="D53" s="81"/>
      <c r="E53" s="81"/>
      <c r="F53" s="81"/>
      <c r="G53" s="81"/>
      <c r="H53" s="81"/>
      <c r="I53" s="81"/>
      <c r="J53" s="81"/>
    </row>
    <row r="54" spans="1:11">
      <c r="A54" s="32">
        <v>9.1</v>
      </c>
      <c r="B54" s="19"/>
      <c r="C54" s="26" t="s">
        <v>39</v>
      </c>
      <c r="D54" s="19"/>
      <c r="E54" s="9"/>
      <c r="F54" s="9"/>
      <c r="G54" s="9"/>
      <c r="H54" s="9"/>
      <c r="I54" s="9"/>
      <c r="J54" s="9"/>
    </row>
    <row r="55" spans="1:11" s="17" customFormat="1" ht="48.75">
      <c r="A55" s="48" t="s">
        <v>99</v>
      </c>
      <c r="B55" s="36" t="s">
        <v>100</v>
      </c>
      <c r="C55" s="37" t="s">
        <v>187</v>
      </c>
      <c r="D55" s="36" t="s">
        <v>4</v>
      </c>
      <c r="E55" s="38">
        <v>50</v>
      </c>
      <c r="F55" s="38">
        <f>20.47*1.2</f>
        <v>24.563999999999997</v>
      </c>
      <c r="G55" s="38">
        <v>10.07</v>
      </c>
      <c r="H55" s="38">
        <f t="shared" ref="H55" si="38">E55*F55</f>
        <v>1228.1999999999998</v>
      </c>
      <c r="I55" s="39">
        <f t="shared" ref="I55" si="39">G55*E55</f>
        <v>503.5</v>
      </c>
      <c r="J55" s="38">
        <f t="shared" ref="J55" si="40">I55+H55</f>
        <v>1731.6999999999998</v>
      </c>
    </row>
    <row r="56" spans="1:11" ht="18" customHeight="1">
      <c r="A56" s="32">
        <v>9.1999999999999993</v>
      </c>
      <c r="B56" s="19"/>
      <c r="C56" s="26" t="s">
        <v>40</v>
      </c>
      <c r="D56" s="19"/>
      <c r="E56" s="9"/>
      <c r="F56" s="9"/>
      <c r="G56" s="9"/>
      <c r="H56" s="9"/>
      <c r="I56" s="9"/>
      <c r="J56" s="9"/>
    </row>
    <row r="57" spans="1:11" s="17" customFormat="1" ht="24.75" thickBot="1">
      <c r="A57" s="67" t="s">
        <v>101</v>
      </c>
      <c r="B57" s="64" t="s">
        <v>102</v>
      </c>
      <c r="C57" s="65" t="s">
        <v>162</v>
      </c>
      <c r="D57" s="64" t="s">
        <v>4</v>
      </c>
      <c r="E57" s="60">
        <v>98.59</v>
      </c>
      <c r="F57" s="38">
        <f>3.83*1.2</f>
        <v>4.5960000000000001</v>
      </c>
      <c r="G57" s="38">
        <v>6.12</v>
      </c>
      <c r="H57" s="60">
        <f t="shared" ref="H57" si="41">E57*F57</f>
        <v>453.11964</v>
      </c>
      <c r="I57" s="61">
        <f t="shared" ref="I57" si="42">G57*E57</f>
        <v>603.37080000000003</v>
      </c>
      <c r="J57" s="60">
        <f t="shared" ref="J57" si="43">I57+H57</f>
        <v>1056.49044</v>
      </c>
    </row>
    <row r="58" spans="1:11" ht="12.75" thickBot="1">
      <c r="A58" s="74" t="s">
        <v>41</v>
      </c>
      <c r="B58" s="75"/>
      <c r="C58" s="75"/>
      <c r="D58" s="75"/>
      <c r="E58" s="75"/>
      <c r="F58" s="75"/>
      <c r="G58" s="92"/>
      <c r="H58" s="5">
        <f>SUM(H55:H57)</f>
        <v>1681.3196399999997</v>
      </c>
      <c r="I58" s="5">
        <f>SUM(I55:I57)</f>
        <v>1106.8708000000001</v>
      </c>
      <c r="J58" s="5">
        <f>SUM(J55:J57)</f>
        <v>2788.1904399999999</v>
      </c>
      <c r="K58" s="6"/>
    </row>
    <row r="59" spans="1:11">
      <c r="A59" s="12">
        <v>10</v>
      </c>
      <c r="B59" s="13"/>
      <c r="C59" s="81" t="s">
        <v>42</v>
      </c>
      <c r="D59" s="81"/>
      <c r="E59" s="81"/>
      <c r="F59" s="81"/>
      <c r="G59" s="81"/>
      <c r="H59" s="81"/>
      <c r="I59" s="81"/>
      <c r="J59" s="81"/>
    </row>
    <row r="60" spans="1:11" s="17" customFormat="1" ht="24">
      <c r="A60" s="48">
        <v>10.1</v>
      </c>
      <c r="B60" s="36" t="s">
        <v>43</v>
      </c>
      <c r="C60" s="37" t="s">
        <v>44</v>
      </c>
      <c r="D60" s="36" t="s">
        <v>4</v>
      </c>
      <c r="E60" s="60">
        <v>98.59</v>
      </c>
      <c r="F60" s="38">
        <f>2.32*1.2</f>
        <v>2.7839999999999998</v>
      </c>
      <c r="G60" s="38">
        <v>3.06</v>
      </c>
      <c r="H60" s="38">
        <f t="shared" ref="H60:H61" si="44">E60*F60</f>
        <v>274.47456</v>
      </c>
      <c r="I60" s="39">
        <f t="shared" ref="I60:I61" si="45">G60*E60</f>
        <v>301.68540000000002</v>
      </c>
      <c r="J60" s="38">
        <f t="shared" ref="J60:J61" si="46">I60+H60</f>
        <v>576.15995999999996</v>
      </c>
    </row>
    <row r="61" spans="1:11" s="17" customFormat="1" ht="25.5" thickBot="1">
      <c r="A61" s="48">
        <v>10.3</v>
      </c>
      <c r="B61" s="36" t="s">
        <v>45</v>
      </c>
      <c r="C61" s="37" t="s">
        <v>190</v>
      </c>
      <c r="D61" s="36" t="s">
        <v>4</v>
      </c>
      <c r="E61" s="60">
        <v>98.59</v>
      </c>
      <c r="F61" s="38">
        <f>4.16*1.2</f>
        <v>4.992</v>
      </c>
      <c r="G61" s="38">
        <v>10.19</v>
      </c>
      <c r="H61" s="38">
        <f t="shared" si="44"/>
        <v>492.16128000000003</v>
      </c>
      <c r="I61" s="39">
        <f t="shared" si="45"/>
        <v>1004.6321</v>
      </c>
      <c r="J61" s="38">
        <f t="shared" si="46"/>
        <v>1496.7933800000001</v>
      </c>
    </row>
    <row r="62" spans="1:11" ht="12.75" thickBot="1">
      <c r="A62" s="74" t="s">
        <v>46</v>
      </c>
      <c r="B62" s="75"/>
      <c r="C62" s="75"/>
      <c r="D62" s="75"/>
      <c r="E62" s="75"/>
      <c r="F62" s="75"/>
      <c r="G62" s="76"/>
      <c r="H62" s="5">
        <f>SUM(H60:H61)</f>
        <v>766.63584000000003</v>
      </c>
      <c r="I62" s="5">
        <f>SUM(I60:I61)</f>
        <v>1306.3175000000001</v>
      </c>
      <c r="J62" s="5">
        <f>SUM(J60:J61)</f>
        <v>2072.95334</v>
      </c>
      <c r="K62" s="6"/>
    </row>
    <row r="63" spans="1:11" ht="12.75" thickBot="1">
      <c r="A63" s="12">
        <v>11</v>
      </c>
      <c r="B63" s="13"/>
      <c r="C63" s="81" t="s">
        <v>47</v>
      </c>
      <c r="D63" s="81"/>
      <c r="E63" s="81"/>
      <c r="F63" s="81"/>
      <c r="G63" s="81"/>
      <c r="H63" s="81"/>
      <c r="I63" s="81"/>
      <c r="J63" s="81"/>
    </row>
    <row r="64" spans="1:11" s="17" customFormat="1" ht="24">
      <c r="A64" s="50">
        <v>11.1</v>
      </c>
      <c r="B64" s="51">
        <v>5622</v>
      </c>
      <c r="C64" s="52" t="s">
        <v>191</v>
      </c>
      <c r="D64" s="51" t="s">
        <v>4</v>
      </c>
      <c r="E64" s="53">
        <v>80</v>
      </c>
      <c r="F64" s="53"/>
      <c r="G64" s="53">
        <f>3.34*1.2</f>
        <v>4.008</v>
      </c>
      <c r="H64" s="53">
        <f t="shared" ref="H64:H67" si="47">E64*F64</f>
        <v>0</v>
      </c>
      <c r="I64" s="54">
        <f t="shared" ref="I64:I67" si="48">G64*E64</f>
        <v>320.64</v>
      </c>
      <c r="J64" s="55">
        <f t="shared" ref="J64:J67" si="49">I64+H64</f>
        <v>320.64</v>
      </c>
    </row>
    <row r="65" spans="1:11" s="17" customFormat="1" ht="21.75" customHeight="1">
      <c r="A65" s="35">
        <v>11.2</v>
      </c>
      <c r="B65" s="36" t="s">
        <v>48</v>
      </c>
      <c r="C65" s="37" t="s">
        <v>192</v>
      </c>
      <c r="D65" s="36" t="s">
        <v>9</v>
      </c>
      <c r="E65" s="38">
        <v>80</v>
      </c>
      <c r="F65" s="38">
        <f>49.35*1.2</f>
        <v>59.22</v>
      </c>
      <c r="G65" s="38">
        <v>20.25</v>
      </c>
      <c r="H65" s="38">
        <f t="shared" si="47"/>
        <v>4737.6000000000004</v>
      </c>
      <c r="I65" s="39">
        <f t="shared" si="48"/>
        <v>1620</v>
      </c>
      <c r="J65" s="40">
        <f t="shared" si="49"/>
        <v>6357.6</v>
      </c>
    </row>
    <row r="66" spans="1:11" s="17" customFormat="1" ht="36">
      <c r="A66" s="35">
        <v>11.3</v>
      </c>
      <c r="B66" s="36" t="s">
        <v>49</v>
      </c>
      <c r="C66" s="37" t="s">
        <v>193</v>
      </c>
      <c r="D66" s="36" t="s">
        <v>4</v>
      </c>
      <c r="E66" s="38">
        <v>80</v>
      </c>
      <c r="F66" s="38">
        <v>14.03</v>
      </c>
      <c r="G66" s="38">
        <v>22.62</v>
      </c>
      <c r="H66" s="38">
        <f t="shared" si="47"/>
        <v>1122.3999999999999</v>
      </c>
      <c r="I66" s="39">
        <f t="shared" si="48"/>
        <v>1809.6000000000001</v>
      </c>
      <c r="J66" s="40">
        <f t="shared" si="49"/>
        <v>2932</v>
      </c>
    </row>
    <row r="67" spans="1:11" s="17" customFormat="1" ht="55.5" customHeight="1" thickBot="1">
      <c r="A67" s="35" t="s">
        <v>103</v>
      </c>
      <c r="B67" s="36" t="s">
        <v>104</v>
      </c>
      <c r="C67" s="37" t="s">
        <v>194</v>
      </c>
      <c r="D67" s="36" t="s">
        <v>4</v>
      </c>
      <c r="E67" s="38">
        <v>80</v>
      </c>
      <c r="F67" s="38">
        <v>32.200000000000003</v>
      </c>
      <c r="G67" s="38">
        <v>22.97</v>
      </c>
      <c r="H67" s="38">
        <f t="shared" si="47"/>
        <v>2576</v>
      </c>
      <c r="I67" s="39">
        <f t="shared" si="48"/>
        <v>1837.6</v>
      </c>
      <c r="J67" s="40">
        <f t="shared" si="49"/>
        <v>4413.6000000000004</v>
      </c>
    </row>
    <row r="68" spans="1:11" ht="12.75" thickBot="1">
      <c r="A68" s="74" t="s">
        <v>50</v>
      </c>
      <c r="B68" s="75"/>
      <c r="C68" s="75"/>
      <c r="D68" s="75"/>
      <c r="E68" s="75"/>
      <c r="F68" s="75"/>
      <c r="G68" s="76"/>
      <c r="H68" s="5">
        <f>SUM(H64:H67)</f>
        <v>8436</v>
      </c>
      <c r="I68" s="5">
        <f>SUM(I64:I67)</f>
        <v>5587.84</v>
      </c>
      <c r="J68" s="5">
        <f>SUM(J64:J67)</f>
        <v>14023.840000000002</v>
      </c>
      <c r="K68" s="6"/>
    </row>
    <row r="69" spans="1:11">
      <c r="A69" s="12">
        <v>12</v>
      </c>
      <c r="B69" s="13"/>
      <c r="C69" s="81" t="s">
        <v>51</v>
      </c>
      <c r="D69" s="81"/>
      <c r="E69" s="81"/>
      <c r="F69" s="81"/>
      <c r="G69" s="81"/>
      <c r="H69" s="81"/>
      <c r="I69" s="81"/>
      <c r="J69" s="81"/>
    </row>
    <row r="70" spans="1:11" s="17" customFormat="1" ht="35.25" customHeight="1">
      <c r="A70" s="48" t="s">
        <v>106</v>
      </c>
      <c r="B70" s="36" t="s">
        <v>107</v>
      </c>
      <c r="C70" s="37" t="s">
        <v>206</v>
      </c>
      <c r="D70" s="36" t="s">
        <v>52</v>
      </c>
      <c r="E70" s="38" t="s">
        <v>55</v>
      </c>
      <c r="F70" s="38">
        <v>53.48</v>
      </c>
      <c r="G70" s="38">
        <v>23.78</v>
      </c>
      <c r="H70" s="38">
        <f t="shared" ref="H70:H78" si="50">E70*F70</f>
        <v>374.35999999999996</v>
      </c>
      <c r="I70" s="39">
        <f t="shared" ref="I70:I78" si="51">G70*E70</f>
        <v>166.46</v>
      </c>
      <c r="J70" s="38">
        <f t="shared" ref="J70:J78" si="52">I70+H70</f>
        <v>540.81999999999994</v>
      </c>
    </row>
    <row r="71" spans="1:11" s="17" customFormat="1" ht="21.75" customHeight="1">
      <c r="A71" s="48">
        <v>12.3</v>
      </c>
      <c r="B71" s="36" t="s">
        <v>53</v>
      </c>
      <c r="C71" s="37" t="s">
        <v>207</v>
      </c>
      <c r="D71" s="36" t="s">
        <v>52</v>
      </c>
      <c r="E71" s="38">
        <v>8</v>
      </c>
      <c r="F71" s="38">
        <v>20.49</v>
      </c>
      <c r="G71" s="38">
        <v>71.34</v>
      </c>
      <c r="H71" s="38">
        <f t="shared" si="50"/>
        <v>163.92</v>
      </c>
      <c r="I71" s="39">
        <f t="shared" si="51"/>
        <v>570.72</v>
      </c>
      <c r="J71" s="38">
        <f t="shared" si="52"/>
        <v>734.64</v>
      </c>
    </row>
    <row r="72" spans="1:11" s="17" customFormat="1" ht="36">
      <c r="A72" s="48">
        <v>12.4</v>
      </c>
      <c r="B72" s="36" t="s">
        <v>54</v>
      </c>
      <c r="C72" s="37" t="s">
        <v>208</v>
      </c>
      <c r="D72" s="36" t="s">
        <v>52</v>
      </c>
      <c r="E72" s="38" t="s">
        <v>55</v>
      </c>
      <c r="F72" s="38">
        <v>18.05</v>
      </c>
      <c r="G72" s="38">
        <v>49.97</v>
      </c>
      <c r="H72" s="38">
        <f t="shared" ref="H72:H76" si="53">E72*F72</f>
        <v>126.35000000000001</v>
      </c>
      <c r="I72" s="39">
        <f t="shared" ref="I72:I76" si="54">G72*E72</f>
        <v>349.78999999999996</v>
      </c>
      <c r="J72" s="38">
        <f t="shared" ref="J72:J76" si="55">I72+H72</f>
        <v>476.14</v>
      </c>
    </row>
    <row r="73" spans="1:11" s="17" customFormat="1">
      <c r="A73" s="48">
        <v>12.4</v>
      </c>
      <c r="B73" s="36">
        <v>1872</v>
      </c>
      <c r="C73" s="37" t="s">
        <v>209</v>
      </c>
      <c r="D73" s="36" t="s">
        <v>52</v>
      </c>
      <c r="E73" s="38">
        <v>13</v>
      </c>
      <c r="F73" s="38">
        <v>1.6</v>
      </c>
      <c r="G73" s="38"/>
      <c r="H73" s="38">
        <f t="shared" si="53"/>
        <v>20.8</v>
      </c>
      <c r="I73" s="39">
        <f t="shared" si="54"/>
        <v>0</v>
      </c>
      <c r="J73" s="38">
        <f t="shared" si="55"/>
        <v>20.8</v>
      </c>
    </row>
    <row r="74" spans="1:11" s="17" customFormat="1">
      <c r="A74" s="48">
        <v>12.4</v>
      </c>
      <c r="B74" s="36">
        <v>1871</v>
      </c>
      <c r="C74" s="37" t="s">
        <v>210</v>
      </c>
      <c r="D74" s="36" t="s">
        <v>52</v>
      </c>
      <c r="E74" s="38">
        <v>7</v>
      </c>
      <c r="F74" s="38">
        <v>4.3499999999999996</v>
      </c>
      <c r="G74" s="38"/>
      <c r="H74" s="38">
        <f t="shared" si="53"/>
        <v>30.449999999999996</v>
      </c>
      <c r="I74" s="39">
        <f t="shared" si="54"/>
        <v>0</v>
      </c>
      <c r="J74" s="38">
        <f t="shared" si="55"/>
        <v>30.449999999999996</v>
      </c>
    </row>
    <row r="75" spans="1:11" s="17" customFormat="1" ht="36">
      <c r="A75" s="48">
        <v>12.4</v>
      </c>
      <c r="B75" s="36">
        <v>938</v>
      </c>
      <c r="C75" s="37" t="s">
        <v>208</v>
      </c>
      <c r="D75" s="36" t="s">
        <v>52</v>
      </c>
      <c r="E75" s="38" t="s">
        <v>55</v>
      </c>
      <c r="F75" s="38">
        <v>18.05</v>
      </c>
      <c r="G75" s="38">
        <v>49.97</v>
      </c>
      <c r="H75" s="38">
        <f t="shared" si="53"/>
        <v>126.35000000000001</v>
      </c>
      <c r="I75" s="39">
        <f t="shared" si="54"/>
        <v>349.78999999999996</v>
      </c>
      <c r="J75" s="38">
        <f t="shared" si="55"/>
        <v>476.14</v>
      </c>
    </row>
    <row r="76" spans="1:11" s="17" customFormat="1">
      <c r="A76" s="48">
        <v>12.4</v>
      </c>
      <c r="B76" s="36" t="s">
        <v>54</v>
      </c>
      <c r="C76" s="37" t="s">
        <v>211</v>
      </c>
      <c r="D76" s="36" t="s">
        <v>52</v>
      </c>
      <c r="E76" s="38">
        <v>0.79</v>
      </c>
      <c r="F76" s="38">
        <v>250</v>
      </c>
      <c r="G76" s="38"/>
      <c r="H76" s="38">
        <f t="shared" si="53"/>
        <v>197.5</v>
      </c>
      <c r="I76" s="39">
        <f t="shared" si="54"/>
        <v>0</v>
      </c>
      <c r="J76" s="38">
        <f t="shared" si="55"/>
        <v>197.5</v>
      </c>
    </row>
    <row r="77" spans="1:11" s="17" customFormat="1" ht="34.5" customHeight="1">
      <c r="A77" s="48" t="s">
        <v>108</v>
      </c>
      <c r="B77" s="36" t="s">
        <v>109</v>
      </c>
      <c r="C77" s="37" t="s">
        <v>204</v>
      </c>
      <c r="D77" s="36" t="s">
        <v>52</v>
      </c>
      <c r="E77" s="38" t="s">
        <v>63</v>
      </c>
      <c r="F77" s="38">
        <v>34.9</v>
      </c>
      <c r="G77" s="38" t="s">
        <v>110</v>
      </c>
      <c r="H77" s="38">
        <v>87.58</v>
      </c>
      <c r="I77" s="39">
        <f t="shared" si="51"/>
        <v>18.23</v>
      </c>
      <c r="J77" s="38">
        <f t="shared" si="52"/>
        <v>105.81</v>
      </c>
    </row>
    <row r="78" spans="1:11" s="17" customFormat="1" ht="48.75" thickBot="1">
      <c r="A78" s="67" t="s">
        <v>111</v>
      </c>
      <c r="B78" s="64" t="s">
        <v>112</v>
      </c>
      <c r="C78" s="65" t="s">
        <v>205</v>
      </c>
      <c r="D78" s="64" t="s">
        <v>52</v>
      </c>
      <c r="E78" s="60">
        <v>2</v>
      </c>
      <c r="F78" s="60">
        <v>41.1</v>
      </c>
      <c r="G78" s="60">
        <v>9.89</v>
      </c>
      <c r="H78" s="60">
        <f t="shared" si="50"/>
        <v>82.2</v>
      </c>
      <c r="I78" s="61">
        <f t="shared" si="51"/>
        <v>19.78</v>
      </c>
      <c r="J78" s="60">
        <f t="shared" si="52"/>
        <v>101.98</v>
      </c>
    </row>
    <row r="79" spans="1:11" ht="12.75" thickBot="1">
      <c r="A79" s="74" t="s">
        <v>56</v>
      </c>
      <c r="B79" s="75"/>
      <c r="C79" s="75"/>
      <c r="D79" s="75"/>
      <c r="E79" s="75"/>
      <c r="F79" s="75"/>
      <c r="G79" s="76"/>
      <c r="H79" s="5">
        <f>SUM(H70:H78)</f>
        <v>1209.51</v>
      </c>
      <c r="I79" s="5">
        <f>SUM(I70:I78)</f>
        <v>1474.77</v>
      </c>
      <c r="J79" s="5">
        <f>SUM(J70:J78)</f>
        <v>2684.2799999999997</v>
      </c>
      <c r="K79" s="6"/>
    </row>
    <row r="80" spans="1:11">
      <c r="A80" s="12">
        <v>13</v>
      </c>
      <c r="B80" s="13"/>
      <c r="C80" s="81" t="s">
        <v>57</v>
      </c>
      <c r="D80" s="81"/>
      <c r="E80" s="81"/>
      <c r="F80" s="81"/>
      <c r="G80" s="81"/>
      <c r="H80" s="81"/>
      <c r="I80" s="81"/>
      <c r="J80" s="81"/>
    </row>
    <row r="81" spans="1:11" s="17" customFormat="1" ht="28.5" customHeight="1">
      <c r="A81" s="48" t="s">
        <v>113</v>
      </c>
      <c r="B81" s="36" t="s">
        <v>114</v>
      </c>
      <c r="C81" s="37" t="s">
        <v>163</v>
      </c>
      <c r="D81" s="36" t="s">
        <v>105</v>
      </c>
      <c r="E81" s="38">
        <v>50</v>
      </c>
      <c r="F81" s="38">
        <v>3.39</v>
      </c>
      <c r="G81" s="38">
        <v>9.92</v>
      </c>
      <c r="H81" s="38">
        <f t="shared" ref="H81:H83" si="56">E81*F81</f>
        <v>169.5</v>
      </c>
      <c r="I81" s="39">
        <f t="shared" ref="I81:I83" si="57">G81*E81</f>
        <v>496</v>
      </c>
      <c r="J81" s="38">
        <f t="shared" ref="J81:J83" si="58">I81+H81</f>
        <v>665.5</v>
      </c>
    </row>
    <row r="82" spans="1:11" s="17" customFormat="1" ht="36">
      <c r="A82" s="48" t="s">
        <v>115</v>
      </c>
      <c r="B82" s="36" t="s">
        <v>116</v>
      </c>
      <c r="C82" s="37" t="s">
        <v>117</v>
      </c>
      <c r="D82" s="36" t="s">
        <v>52</v>
      </c>
      <c r="E82" s="38">
        <v>3</v>
      </c>
      <c r="F82" s="38">
        <v>43.87</v>
      </c>
      <c r="G82" s="38">
        <v>15.14</v>
      </c>
      <c r="H82" s="38">
        <f t="shared" si="56"/>
        <v>131.60999999999999</v>
      </c>
      <c r="I82" s="39">
        <f t="shared" si="57"/>
        <v>45.42</v>
      </c>
      <c r="J82" s="38">
        <f t="shared" si="58"/>
        <v>177.02999999999997</v>
      </c>
    </row>
    <row r="83" spans="1:11" s="17" customFormat="1" ht="48.75" thickBot="1">
      <c r="A83" s="67">
        <v>13.3</v>
      </c>
      <c r="B83" s="64" t="s">
        <v>173</v>
      </c>
      <c r="C83" s="65" t="s">
        <v>172</v>
      </c>
      <c r="D83" s="64" t="s">
        <v>52</v>
      </c>
      <c r="E83" s="60">
        <v>1</v>
      </c>
      <c r="F83" s="60">
        <v>197.7</v>
      </c>
      <c r="G83" s="60">
        <v>191.13</v>
      </c>
      <c r="H83" s="60">
        <f t="shared" si="56"/>
        <v>197.7</v>
      </c>
      <c r="I83" s="61">
        <f t="shared" si="57"/>
        <v>191.13</v>
      </c>
      <c r="J83" s="60">
        <f t="shared" si="58"/>
        <v>388.83</v>
      </c>
    </row>
    <row r="84" spans="1:11" ht="12.75" thickBot="1">
      <c r="A84" s="74" t="s">
        <v>59</v>
      </c>
      <c r="B84" s="75"/>
      <c r="C84" s="75"/>
      <c r="D84" s="75"/>
      <c r="E84" s="75"/>
      <c r="F84" s="75"/>
      <c r="G84" s="76"/>
      <c r="H84" s="5">
        <f>SUM(H81:H83)</f>
        <v>498.81</v>
      </c>
      <c r="I84" s="5">
        <f t="shared" ref="I84:J84" si="59">SUM(I81:I83)</f>
        <v>732.55</v>
      </c>
      <c r="J84" s="5">
        <f t="shared" si="59"/>
        <v>1231.3599999999999</v>
      </c>
      <c r="K84" s="6"/>
    </row>
    <row r="85" spans="1:11" ht="12.75" thickBot="1">
      <c r="A85" s="12">
        <v>14</v>
      </c>
      <c r="B85" s="13"/>
      <c r="C85" s="81" t="s">
        <v>60</v>
      </c>
      <c r="D85" s="81"/>
      <c r="E85" s="81"/>
      <c r="F85" s="81"/>
      <c r="G85" s="81"/>
      <c r="H85" s="81"/>
      <c r="I85" s="81"/>
      <c r="J85" s="81"/>
    </row>
    <row r="86" spans="1:11" s="17" customFormat="1" ht="27" customHeight="1">
      <c r="A86" s="50" t="s">
        <v>118</v>
      </c>
      <c r="B86" s="51" t="s">
        <v>119</v>
      </c>
      <c r="C86" s="52" t="s">
        <v>120</v>
      </c>
      <c r="D86" s="51" t="s">
        <v>105</v>
      </c>
      <c r="E86" s="53" t="s">
        <v>121</v>
      </c>
      <c r="F86" s="53">
        <v>4.6500000000000004</v>
      </c>
      <c r="G86" s="53">
        <v>14.89</v>
      </c>
      <c r="H86" s="53">
        <f t="shared" ref="H86:H93" si="60">E86*F86</f>
        <v>55.800000000000004</v>
      </c>
      <c r="I86" s="54">
        <f t="shared" ref="I86:I93" si="61">G86*E86</f>
        <v>178.68</v>
      </c>
      <c r="J86" s="55">
        <f t="shared" ref="J86:J93" si="62">I86+H86</f>
        <v>234.48000000000002</v>
      </c>
    </row>
    <row r="87" spans="1:11" s="17" customFormat="1" ht="22.5" customHeight="1">
      <c r="A87" s="35" t="s">
        <v>122</v>
      </c>
      <c r="B87" s="36" t="s">
        <v>123</v>
      </c>
      <c r="C87" s="37" t="s">
        <v>124</v>
      </c>
      <c r="D87" s="36" t="s">
        <v>105</v>
      </c>
      <c r="E87" s="38" t="s">
        <v>125</v>
      </c>
      <c r="F87" s="38">
        <v>7.73</v>
      </c>
      <c r="G87" s="38">
        <v>18.809999999999999</v>
      </c>
      <c r="H87" s="38">
        <f t="shared" si="60"/>
        <v>46.38</v>
      </c>
      <c r="I87" s="39">
        <f t="shared" si="61"/>
        <v>112.85999999999999</v>
      </c>
      <c r="J87" s="40">
        <f t="shared" si="62"/>
        <v>159.23999999999998</v>
      </c>
    </row>
    <row r="88" spans="1:11" s="17" customFormat="1" ht="24" customHeight="1">
      <c r="A88" s="35" t="s">
        <v>126</v>
      </c>
      <c r="B88" s="36" t="s">
        <v>127</v>
      </c>
      <c r="C88" s="37" t="s">
        <v>128</v>
      </c>
      <c r="D88" s="36" t="s">
        <v>105</v>
      </c>
      <c r="E88" s="38" t="s">
        <v>129</v>
      </c>
      <c r="F88" s="38">
        <v>11.37</v>
      </c>
      <c r="G88" s="38">
        <v>27.05</v>
      </c>
      <c r="H88" s="38">
        <f t="shared" si="60"/>
        <v>341.09999999999997</v>
      </c>
      <c r="I88" s="39">
        <f t="shared" si="61"/>
        <v>811.5</v>
      </c>
      <c r="J88" s="40">
        <f t="shared" si="62"/>
        <v>1152.5999999999999</v>
      </c>
    </row>
    <row r="89" spans="1:11" s="17" customFormat="1" ht="36">
      <c r="A89" s="35" t="s">
        <v>130</v>
      </c>
      <c r="B89" s="36" t="s">
        <v>123</v>
      </c>
      <c r="C89" s="37" t="s">
        <v>131</v>
      </c>
      <c r="D89" s="36" t="s">
        <v>105</v>
      </c>
      <c r="E89" s="38" t="s">
        <v>125</v>
      </c>
      <c r="F89" s="38">
        <v>7.73</v>
      </c>
      <c r="G89" s="38">
        <v>18.61</v>
      </c>
      <c r="H89" s="38">
        <f t="shared" si="60"/>
        <v>46.38</v>
      </c>
      <c r="I89" s="39">
        <f t="shared" si="61"/>
        <v>111.66</v>
      </c>
      <c r="J89" s="40">
        <f t="shared" si="62"/>
        <v>158.04</v>
      </c>
    </row>
    <row r="90" spans="1:11" s="17" customFormat="1" ht="24">
      <c r="A90" s="35">
        <v>14.5</v>
      </c>
      <c r="B90" s="36">
        <v>72291</v>
      </c>
      <c r="C90" s="37" t="s">
        <v>61</v>
      </c>
      <c r="D90" s="36" t="s">
        <v>62</v>
      </c>
      <c r="E90" s="38">
        <v>2</v>
      </c>
      <c r="F90" s="38">
        <v>21.01</v>
      </c>
      <c r="G90" s="38">
        <v>16.64</v>
      </c>
      <c r="H90" s="38">
        <f t="shared" si="60"/>
        <v>42.02</v>
      </c>
      <c r="I90" s="39">
        <f t="shared" si="61"/>
        <v>33.28</v>
      </c>
      <c r="J90" s="40">
        <f t="shared" si="62"/>
        <v>75.300000000000011</v>
      </c>
    </row>
    <row r="91" spans="1:11" s="17" customFormat="1" ht="37.5" customHeight="1">
      <c r="A91" s="35" t="s">
        <v>132</v>
      </c>
      <c r="B91" s="36" t="s">
        <v>133</v>
      </c>
      <c r="C91" s="37" t="s">
        <v>149</v>
      </c>
      <c r="D91" s="36" t="s">
        <v>62</v>
      </c>
      <c r="E91" s="38">
        <v>1</v>
      </c>
      <c r="F91" s="38">
        <v>74.55</v>
      </c>
      <c r="G91" s="38">
        <v>60.24</v>
      </c>
      <c r="H91" s="38">
        <f t="shared" si="60"/>
        <v>74.55</v>
      </c>
      <c r="I91" s="39">
        <f t="shared" si="61"/>
        <v>60.24</v>
      </c>
      <c r="J91" s="40">
        <f t="shared" si="62"/>
        <v>134.79</v>
      </c>
    </row>
    <row r="92" spans="1:11" s="17" customFormat="1" ht="36.75" customHeight="1">
      <c r="A92" s="35">
        <v>14.7</v>
      </c>
      <c r="B92" s="36" t="s">
        <v>175</v>
      </c>
      <c r="C92" s="37" t="s">
        <v>174</v>
      </c>
      <c r="D92" s="36" t="s">
        <v>62</v>
      </c>
      <c r="E92" s="38" t="s">
        <v>63</v>
      </c>
      <c r="F92" s="38">
        <v>668.65</v>
      </c>
      <c r="G92" s="38">
        <v>645.24</v>
      </c>
      <c r="H92" s="38">
        <f t="shared" si="60"/>
        <v>668.65</v>
      </c>
      <c r="I92" s="39">
        <f t="shared" si="61"/>
        <v>645.24</v>
      </c>
      <c r="J92" s="40">
        <f t="shared" si="62"/>
        <v>1313.8899999999999</v>
      </c>
    </row>
    <row r="93" spans="1:11" s="17" customFormat="1" ht="38.25" customHeight="1" thickBot="1">
      <c r="A93" s="63">
        <v>14.8</v>
      </c>
      <c r="B93" s="64" t="s">
        <v>177</v>
      </c>
      <c r="C93" s="65" t="s">
        <v>176</v>
      </c>
      <c r="D93" s="64" t="s">
        <v>62</v>
      </c>
      <c r="E93" s="60" t="s">
        <v>63</v>
      </c>
      <c r="F93" s="60">
        <v>892.83</v>
      </c>
      <c r="G93" s="60">
        <v>516.1</v>
      </c>
      <c r="H93" s="60">
        <f t="shared" si="60"/>
        <v>892.83</v>
      </c>
      <c r="I93" s="61">
        <f t="shared" si="61"/>
        <v>516.1</v>
      </c>
      <c r="J93" s="66">
        <f t="shared" si="62"/>
        <v>1408.93</v>
      </c>
    </row>
    <row r="94" spans="1:11" ht="12.75" thickBot="1">
      <c r="A94" s="74" t="s">
        <v>64</v>
      </c>
      <c r="B94" s="75"/>
      <c r="C94" s="75"/>
      <c r="D94" s="75"/>
      <c r="E94" s="75"/>
      <c r="F94" s="75"/>
      <c r="G94" s="76"/>
      <c r="H94" s="5">
        <f>SUM(H86:H93)</f>
        <v>2167.71</v>
      </c>
      <c r="I94" s="5">
        <f t="shared" ref="I94:J94" si="63">SUM(I86:I93)</f>
        <v>2469.56</v>
      </c>
      <c r="J94" s="5">
        <f t="shared" si="63"/>
        <v>4637.2699999999995</v>
      </c>
      <c r="K94" s="6"/>
    </row>
    <row r="95" spans="1:11" ht="12.75" thickBot="1">
      <c r="A95" s="12">
        <v>15</v>
      </c>
      <c r="B95" s="13"/>
      <c r="C95" s="81" t="s">
        <v>65</v>
      </c>
      <c r="D95" s="81"/>
      <c r="E95" s="81"/>
      <c r="F95" s="81"/>
      <c r="G95" s="81"/>
      <c r="H95" s="81"/>
      <c r="I95" s="81"/>
      <c r="J95" s="81"/>
    </row>
    <row r="96" spans="1:11" s="17" customFormat="1" ht="25.5" customHeight="1">
      <c r="A96" s="50" t="s">
        <v>134</v>
      </c>
      <c r="B96" s="51" t="s">
        <v>135</v>
      </c>
      <c r="C96" s="52" t="s">
        <v>136</v>
      </c>
      <c r="D96" s="51" t="s">
        <v>52</v>
      </c>
      <c r="E96" s="53" t="s">
        <v>66</v>
      </c>
      <c r="F96" s="53">
        <v>298.8</v>
      </c>
      <c r="G96" s="53"/>
      <c r="H96" s="53">
        <f t="shared" ref="H96:H102" si="64">E96*F96</f>
        <v>597.6</v>
      </c>
      <c r="I96" s="54">
        <f t="shared" ref="I96:I102" si="65">G96*E96</f>
        <v>0</v>
      </c>
      <c r="J96" s="55">
        <f t="shared" ref="J96:J102" si="66">I96+H96</f>
        <v>597.6</v>
      </c>
    </row>
    <row r="97" spans="1:12" s="17" customFormat="1" ht="21.75" customHeight="1">
      <c r="A97" s="35" t="s">
        <v>137</v>
      </c>
      <c r="B97" s="36" t="s">
        <v>138</v>
      </c>
      <c r="C97" s="37" t="s">
        <v>150</v>
      </c>
      <c r="D97" s="36" t="s">
        <v>52</v>
      </c>
      <c r="E97" s="38" t="s">
        <v>63</v>
      </c>
      <c r="F97" s="38">
        <v>211.7</v>
      </c>
      <c r="G97" s="38"/>
      <c r="H97" s="38">
        <f t="shared" si="64"/>
        <v>211.7</v>
      </c>
      <c r="I97" s="39">
        <f t="shared" si="65"/>
        <v>0</v>
      </c>
      <c r="J97" s="40">
        <f t="shared" si="66"/>
        <v>211.7</v>
      </c>
    </row>
    <row r="98" spans="1:12" s="17" customFormat="1" ht="24" customHeight="1">
      <c r="A98" s="35" t="s">
        <v>139</v>
      </c>
      <c r="B98" s="36" t="s">
        <v>140</v>
      </c>
      <c r="C98" s="37" t="s">
        <v>141</v>
      </c>
      <c r="D98" s="36" t="s">
        <v>105</v>
      </c>
      <c r="E98" s="38" t="s">
        <v>66</v>
      </c>
      <c r="F98" s="38">
        <v>139.85</v>
      </c>
      <c r="G98" s="38">
        <v>48.22</v>
      </c>
      <c r="H98" s="38">
        <f t="shared" si="64"/>
        <v>279.7</v>
      </c>
      <c r="I98" s="39">
        <f t="shared" si="65"/>
        <v>96.44</v>
      </c>
      <c r="J98" s="40">
        <f t="shared" si="66"/>
        <v>376.14</v>
      </c>
    </row>
    <row r="99" spans="1:12" s="17" customFormat="1" ht="22.5" customHeight="1">
      <c r="A99" s="35" t="s">
        <v>142</v>
      </c>
      <c r="B99" s="36" t="s">
        <v>143</v>
      </c>
      <c r="C99" s="37" t="s">
        <v>144</v>
      </c>
      <c r="D99" s="36" t="s">
        <v>52</v>
      </c>
      <c r="E99" s="38" t="s">
        <v>66</v>
      </c>
      <c r="F99" s="38">
        <v>212.11</v>
      </c>
      <c r="G99" s="38"/>
      <c r="H99" s="38">
        <f t="shared" si="64"/>
        <v>424.22</v>
      </c>
      <c r="I99" s="39">
        <f t="shared" si="65"/>
        <v>0</v>
      </c>
      <c r="J99" s="40">
        <f t="shared" si="66"/>
        <v>424.22</v>
      </c>
    </row>
    <row r="100" spans="1:12" s="17" customFormat="1" ht="25.5" customHeight="1">
      <c r="A100" s="35" t="s">
        <v>145</v>
      </c>
      <c r="B100" s="36" t="s">
        <v>146</v>
      </c>
      <c r="C100" s="37" t="s">
        <v>147</v>
      </c>
      <c r="D100" s="36" t="s">
        <v>52</v>
      </c>
      <c r="E100" s="38" t="s">
        <v>66</v>
      </c>
      <c r="F100" s="38">
        <v>39.39</v>
      </c>
      <c r="G100" s="38">
        <v>16.13</v>
      </c>
      <c r="H100" s="38">
        <f t="shared" si="64"/>
        <v>78.78</v>
      </c>
      <c r="I100" s="39">
        <f t="shared" si="65"/>
        <v>32.26</v>
      </c>
      <c r="J100" s="40">
        <f t="shared" si="66"/>
        <v>111.03999999999999</v>
      </c>
    </row>
    <row r="101" spans="1:12" s="17" customFormat="1" ht="24" customHeight="1">
      <c r="A101" s="35">
        <v>15.6</v>
      </c>
      <c r="B101" s="36">
        <v>6004</v>
      </c>
      <c r="C101" s="37" t="s">
        <v>178</v>
      </c>
      <c r="D101" s="36" t="s">
        <v>52</v>
      </c>
      <c r="E101" s="38" t="s">
        <v>66</v>
      </c>
      <c r="F101" s="38">
        <v>16.11</v>
      </c>
      <c r="G101" s="38">
        <v>33.270000000000003</v>
      </c>
      <c r="H101" s="38">
        <f t="shared" si="64"/>
        <v>32.22</v>
      </c>
      <c r="I101" s="39">
        <f t="shared" si="65"/>
        <v>66.540000000000006</v>
      </c>
      <c r="J101" s="40">
        <f t="shared" si="66"/>
        <v>98.76</v>
      </c>
    </row>
    <row r="102" spans="1:12" s="17" customFormat="1" ht="28.5" customHeight="1" thickBot="1">
      <c r="A102" s="35">
        <v>15.7</v>
      </c>
      <c r="B102" s="36" t="s">
        <v>180</v>
      </c>
      <c r="C102" s="37" t="s">
        <v>179</v>
      </c>
      <c r="D102" s="36" t="s">
        <v>52</v>
      </c>
      <c r="E102" s="38" t="s">
        <v>66</v>
      </c>
      <c r="F102" s="38">
        <v>13.73</v>
      </c>
      <c r="G102" s="38">
        <v>20.12</v>
      </c>
      <c r="H102" s="38">
        <f t="shared" si="64"/>
        <v>27.46</v>
      </c>
      <c r="I102" s="39">
        <f t="shared" si="65"/>
        <v>40.24</v>
      </c>
      <c r="J102" s="40">
        <f t="shared" si="66"/>
        <v>67.7</v>
      </c>
    </row>
    <row r="103" spans="1:12" ht="12.75" thickBot="1">
      <c r="A103" s="74" t="s">
        <v>67</v>
      </c>
      <c r="B103" s="75"/>
      <c r="C103" s="75"/>
      <c r="D103" s="75"/>
      <c r="E103" s="75"/>
      <c r="F103" s="75"/>
      <c r="G103" s="76"/>
      <c r="H103" s="5">
        <f>SUM(H96:H102)</f>
        <v>1651.68</v>
      </c>
      <c r="I103" s="5">
        <f>SUM(I96:I102)</f>
        <v>235.48000000000002</v>
      </c>
      <c r="J103" s="5">
        <f>SUM(J96:J102)</f>
        <v>1887.16</v>
      </c>
      <c r="K103" s="6"/>
    </row>
    <row r="104" spans="1:12" ht="12.75" thickBot="1">
      <c r="A104" s="12">
        <v>16</v>
      </c>
      <c r="B104" s="13"/>
      <c r="C104" s="81" t="s">
        <v>68</v>
      </c>
      <c r="D104" s="81"/>
      <c r="E104" s="81"/>
      <c r="F104" s="81"/>
      <c r="G104" s="81"/>
      <c r="H104" s="81"/>
      <c r="I104" s="81"/>
      <c r="J104" s="81"/>
    </row>
    <row r="105" spans="1:12" s="17" customFormat="1" ht="12.75" thickBot="1">
      <c r="A105" s="56">
        <v>16.100000000000001</v>
      </c>
      <c r="B105" s="57">
        <v>9537</v>
      </c>
      <c r="C105" s="58" t="s">
        <v>69</v>
      </c>
      <c r="D105" s="57" t="s">
        <v>4</v>
      </c>
      <c r="E105" s="59">
        <v>50</v>
      </c>
      <c r="F105" s="59"/>
      <c r="G105" s="59">
        <v>3</v>
      </c>
      <c r="H105" s="60">
        <f t="shared" ref="H105" si="67">E105*F105</f>
        <v>0</v>
      </c>
      <c r="I105" s="61">
        <f t="shared" ref="I105" si="68">G105*E105</f>
        <v>150</v>
      </c>
      <c r="J105" s="62">
        <f>I105+H105</f>
        <v>150</v>
      </c>
    </row>
    <row r="106" spans="1:12" ht="12.75" thickBot="1">
      <c r="A106" s="74" t="s">
        <v>70</v>
      </c>
      <c r="B106" s="75"/>
      <c r="C106" s="75"/>
      <c r="D106" s="75"/>
      <c r="E106" s="75"/>
      <c r="F106" s="75"/>
      <c r="G106" s="76"/>
      <c r="H106" s="5">
        <f>H105</f>
        <v>0</v>
      </c>
      <c r="I106" s="5">
        <f t="shared" ref="I106:J106" si="69">I105</f>
        <v>150</v>
      </c>
      <c r="J106" s="5">
        <f t="shared" si="69"/>
        <v>150</v>
      </c>
      <c r="K106" s="6"/>
    </row>
    <row r="107" spans="1:12" ht="12.75" customHeight="1" thickBot="1">
      <c r="A107" s="95" t="s">
        <v>71</v>
      </c>
      <c r="B107" s="96"/>
      <c r="C107" s="96"/>
      <c r="D107" s="96"/>
      <c r="E107" s="96"/>
      <c r="F107" s="96"/>
      <c r="G107" s="97"/>
      <c r="H107" s="49">
        <f>H106+H103+H94+H84+H79+H68+H62+H58+H52+H49+H42+H33+H29+H21+H14+H9</f>
        <v>40204.293600000012</v>
      </c>
      <c r="I107" s="49">
        <f>I106+I103+I94+I84+I79+I68+I62+I58+I52+I49+I42+I33+I29+I21+I14+I9</f>
        <v>34253.00710000001</v>
      </c>
      <c r="J107" s="49">
        <f>J106+J103+J94+J84+J79+J68+J62+J58+J52+J49+J42+J33+J29+J21+J14+J9</f>
        <v>74457.300700000007</v>
      </c>
      <c r="K107" s="6"/>
      <c r="L107" s="6"/>
    </row>
    <row r="109" spans="1:12" ht="15.75">
      <c r="A109" s="93" t="s">
        <v>195</v>
      </c>
      <c r="B109" s="93"/>
      <c r="C109" s="93"/>
      <c r="D109" s="93"/>
      <c r="E109" s="93"/>
      <c r="F109" s="93"/>
      <c r="G109" s="93"/>
      <c r="H109" s="93"/>
      <c r="I109" s="93"/>
      <c r="J109" s="93"/>
    </row>
    <row r="112" spans="1:12" ht="15.75">
      <c r="A112" s="93" t="s">
        <v>183</v>
      </c>
      <c r="B112" s="93"/>
      <c r="C112" s="93"/>
      <c r="D112" s="93"/>
      <c r="E112" s="93"/>
      <c r="F112" s="93"/>
      <c r="G112" s="93"/>
      <c r="H112" s="93"/>
      <c r="I112" s="93"/>
      <c r="J112" s="93"/>
    </row>
    <row r="113" spans="1:10">
      <c r="A113" s="94" t="s">
        <v>182</v>
      </c>
      <c r="B113" s="94"/>
      <c r="C113" s="94"/>
      <c r="D113" s="94"/>
      <c r="E113" s="94"/>
      <c r="F113" s="94"/>
      <c r="G113" s="94"/>
      <c r="H113" s="94"/>
      <c r="I113" s="94"/>
      <c r="J113" s="94"/>
    </row>
  </sheetData>
  <mergeCells count="37">
    <mergeCell ref="A109:J109"/>
    <mergeCell ref="A112:J112"/>
    <mergeCell ref="A113:J113"/>
    <mergeCell ref="A29:G29"/>
    <mergeCell ref="C104:J104"/>
    <mergeCell ref="A106:G106"/>
    <mergeCell ref="A107:G107"/>
    <mergeCell ref="A94:G94"/>
    <mergeCell ref="C95:J95"/>
    <mergeCell ref="A103:G103"/>
    <mergeCell ref="A79:G79"/>
    <mergeCell ref="C80:J80"/>
    <mergeCell ref="A84:G84"/>
    <mergeCell ref="C85:J85"/>
    <mergeCell ref="A62:G62"/>
    <mergeCell ref="C63:J63"/>
    <mergeCell ref="A68:G68"/>
    <mergeCell ref="C69:J69"/>
    <mergeCell ref="C50:J50"/>
    <mergeCell ref="A52:G52"/>
    <mergeCell ref="C53:J53"/>
    <mergeCell ref="A58:G58"/>
    <mergeCell ref="C59:J59"/>
    <mergeCell ref="C30:J30"/>
    <mergeCell ref="A33:G33"/>
    <mergeCell ref="C34:J34"/>
    <mergeCell ref="A42:G42"/>
    <mergeCell ref="A49:G49"/>
    <mergeCell ref="A14:G14"/>
    <mergeCell ref="C15:J15"/>
    <mergeCell ref="A21:G21"/>
    <mergeCell ref="C22:J22"/>
    <mergeCell ref="A1:J1"/>
    <mergeCell ref="A2:J2"/>
    <mergeCell ref="C4:J4"/>
    <mergeCell ref="A9:G9"/>
    <mergeCell ref="C10:J10"/>
  </mergeCells>
  <printOptions horizontalCentered="1"/>
  <pageMargins left="0.19685039370078741" right="0.19685039370078741" top="0" bottom="0" header="0.31496062992125984" footer="0.31496062992125984"/>
  <pageSetup scale="70" orientation="portrait" horizontalDpi="300" verticalDpi="300" r:id="rId1"/>
  <headerFooter>
    <oddFooter>&amp;RPagina-&amp;P/&amp;N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PREDIO</vt:lpstr>
      <vt:lpstr>PREDIO!Area_de_impressao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franciele</cp:lastModifiedBy>
  <cp:lastPrinted>2013-04-09T14:29:08Z</cp:lastPrinted>
  <dcterms:created xsi:type="dcterms:W3CDTF">2012-11-22T23:07:21Z</dcterms:created>
  <dcterms:modified xsi:type="dcterms:W3CDTF">2013-04-09T14:30:20Z</dcterms:modified>
</cp:coreProperties>
</file>